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7500" tabRatio="789" firstSheet="5" activeTab="10"/>
  </bookViews>
  <sheets>
    <sheet name="Budget Overview" sheetId="1" r:id="rId1"/>
    <sheet name="Reg. Prices (2)" sheetId="2" r:id="rId2"/>
    <sheet name="Registration Revenue &amp; Costs" sheetId="3" r:id="rId3"/>
    <sheet name="Revenue-Other" sheetId="4" r:id="rId4"/>
    <sheet name="AV-Convention Centre " sheetId="5" r:id="rId5"/>
    <sheet name="Catering" sheetId="6" r:id="rId6"/>
    <sheet name="Committee and Speakers" sheetId="7" r:id="rId7"/>
    <sheet name="Marketing &amp; Promotions" sheetId="8" r:id="rId8"/>
    <sheet name="Organizational Services" sheetId="9" r:id="rId9"/>
    <sheet name="Services and Security" sheetId="10" r:id="rId10"/>
    <sheet name="Support Services" sheetId="11" r:id="rId11"/>
  </sheets>
  <definedNames/>
  <calcPr fullCalcOnLoad="1"/>
</workbook>
</file>

<file path=xl/sharedStrings.xml><?xml version="1.0" encoding="utf-8"?>
<sst xmlns="http://schemas.openxmlformats.org/spreadsheetml/2006/main" count="284" uniqueCount="179">
  <si>
    <t>Total</t>
  </si>
  <si>
    <t>Signs</t>
  </si>
  <si>
    <t>Quantity</t>
  </si>
  <si>
    <t>Fee</t>
  </si>
  <si>
    <t>Number</t>
  </si>
  <si>
    <t>Item</t>
  </si>
  <si>
    <t>Rate per day</t>
  </si>
  <si>
    <t>Number of Days</t>
  </si>
  <si>
    <t>Core Conference (3 Days)</t>
  </si>
  <si>
    <t>Total Cost</t>
  </si>
  <si>
    <t>Functions/Day</t>
  </si>
  <si>
    <t>Amount</t>
  </si>
  <si>
    <t>Sub Total B:</t>
  </si>
  <si>
    <t>Expected</t>
  </si>
  <si>
    <t>Services and Security</t>
  </si>
  <si>
    <t>Nightly cleaning</t>
  </si>
  <si>
    <t>On-site emergency staff/medic</t>
  </si>
  <si>
    <t>Sub total</t>
  </si>
  <si>
    <t>Attendees</t>
  </si>
  <si>
    <t>AV supplies and labour</t>
  </si>
  <si>
    <t>Staging and Lighting</t>
  </si>
  <si>
    <t>Marketing and Promotions</t>
  </si>
  <si>
    <t>Cancelation Insurance</t>
  </si>
  <si>
    <t>Electronic Wayfind signs (optional)</t>
  </si>
  <si>
    <t>Cost per item</t>
  </si>
  <si>
    <t>Guests</t>
  </si>
  <si>
    <t>Registration</t>
  </si>
  <si>
    <t>Notes</t>
  </si>
  <si>
    <t>Total Expenses</t>
  </si>
  <si>
    <t>Surplus</t>
  </si>
  <si>
    <t>Gratuity (18%)</t>
  </si>
  <si>
    <t>Registration revenue</t>
  </si>
  <si>
    <t>Meeting Rooms</t>
  </si>
  <si>
    <t>Other Revenue</t>
  </si>
  <si>
    <t>Source</t>
  </si>
  <si>
    <t>Registration Revenue</t>
  </si>
  <si>
    <t>Subtotal</t>
  </si>
  <si>
    <t>Item or Service</t>
  </si>
  <si>
    <t>estimate</t>
  </si>
  <si>
    <t>Net Registration Revenue</t>
  </si>
  <si>
    <t>Audio Visual and Wi-Fi</t>
  </si>
  <si>
    <t>Wi-Fi network</t>
  </si>
  <si>
    <t>Subtotal of Expenses</t>
  </si>
  <si>
    <t>10% Contingency</t>
  </si>
  <si>
    <t>Website Design and hosting</t>
  </si>
  <si>
    <t xml:space="preserve"> </t>
  </si>
  <si>
    <t>Comp</t>
  </si>
  <si>
    <t>Tax (15%)</t>
  </si>
  <si>
    <t>Student</t>
  </si>
  <si>
    <t>IAAP Member (continuing, renewing or new)</t>
  </si>
  <si>
    <t>Total full conference registrations</t>
  </si>
  <si>
    <t>Gross registration revenue</t>
  </si>
  <si>
    <t>Projected Attendance</t>
  </si>
  <si>
    <t>Decrease of 20%</t>
  </si>
  <si>
    <t>Subsidies for Psychologists from countries with low GNP (max $75,000)</t>
  </si>
  <si>
    <t>Sponsors  (Gold, Silver, Bronze)</t>
  </si>
  <si>
    <t>Advertising and Exhibitors</t>
  </si>
  <si>
    <t>Revenue from all other sources:</t>
  </si>
  <si>
    <t>Expenses</t>
  </si>
  <si>
    <t>Patrollers for move in/move out</t>
  </si>
  <si>
    <t>Liability Insurance</t>
  </si>
  <si>
    <t>Decorator (for exhibitors booths, registration booths, Welcome Reception, Gala Dinner.)</t>
  </si>
  <si>
    <t>Posters Boards (150)</t>
  </si>
  <si>
    <t>Mobile App and updates</t>
  </si>
  <si>
    <t>Return Flight</t>
  </si>
  <si>
    <t>5 Nights Hotel Accommodation</t>
  </si>
  <si>
    <t>PM Break</t>
  </si>
  <si>
    <t xml:space="preserve">AM Break </t>
  </si>
  <si>
    <t xml:space="preserve">Welcome Reception </t>
  </si>
  <si>
    <t xml:space="preserve">Gala Dinner </t>
  </si>
  <si>
    <t>Sub Total</t>
  </si>
  <si>
    <t>Catering</t>
  </si>
  <si>
    <t>Cost Per Person</t>
  </si>
  <si>
    <t>Notes:</t>
  </si>
  <si>
    <t>Not included in catering total</t>
  </si>
  <si>
    <t>Coffee Breaks (coffee/tea only)</t>
  </si>
  <si>
    <t>IAAP Board Members (estimate)</t>
  </si>
  <si>
    <t>Conference Committee Members (estimate)</t>
  </si>
  <si>
    <t>Keynote speakers (estimate)</t>
  </si>
  <si>
    <t>Programs</t>
  </si>
  <si>
    <t>Abstract Book and Proceedings</t>
  </si>
  <si>
    <t>Support Services</t>
  </si>
  <si>
    <t>Service</t>
  </si>
  <si>
    <t>Abstract Submission Management System</t>
  </si>
  <si>
    <t>Finance and Accounting</t>
  </si>
  <si>
    <t>Committee and Speaker Subsidies</t>
  </si>
  <si>
    <t>Publications</t>
  </si>
  <si>
    <t>Conference Promotions (PR Agency, Ads.)</t>
  </si>
  <si>
    <t>Projected</t>
  </si>
  <si>
    <t>Registration Management</t>
  </si>
  <si>
    <t>Conference Management</t>
  </si>
  <si>
    <t>On-site Management Team</t>
  </si>
  <si>
    <t>Office/ Overhead</t>
  </si>
  <si>
    <t>Conference Staff/Volunteers</t>
  </si>
  <si>
    <t>Included</t>
  </si>
  <si>
    <t>Communications</t>
  </si>
  <si>
    <t>Estimates</t>
  </si>
  <si>
    <t>budgeted amount</t>
  </si>
  <si>
    <t>Housing Management</t>
  </si>
  <si>
    <t>Lunch Sandwich (optional)</t>
  </si>
  <si>
    <t>Photographer</t>
  </si>
  <si>
    <t>Delegate Swag ($5.00 bags)</t>
  </si>
  <si>
    <t>Entertainment (Opening Ceremony)</t>
  </si>
  <si>
    <t>Estimated Fee</t>
  </si>
  <si>
    <t>Volunteer Program</t>
  </si>
  <si>
    <t>Organizational Services</t>
  </si>
  <si>
    <t>Allowance For Inflation (10%)</t>
  </si>
  <si>
    <t>Audio Visual and Convention Centre</t>
  </si>
  <si>
    <t>Committee and Speakers</t>
  </si>
  <si>
    <t>memory sticks or similar</t>
  </si>
  <si>
    <t>Marketing, Promotions and</t>
  </si>
  <si>
    <t>Marketing for IAAP membership</t>
  </si>
  <si>
    <t>Gala Dinner complimentary tickets</t>
  </si>
  <si>
    <t>Local Travel and Accommodations</t>
  </si>
  <si>
    <t>Pre-function Area Guards</t>
  </si>
  <si>
    <t>*plus room rental</t>
  </si>
  <si>
    <t>Lanyards and Badges</t>
  </si>
  <si>
    <t>Cost</t>
  </si>
  <si>
    <t xml:space="preserve">Hotel room commission </t>
  </si>
  <si>
    <t>Transaction fees</t>
  </si>
  <si>
    <t>Stated in [define the currency, e.g., US $]</t>
  </si>
  <si>
    <t>Attendance = N - 20%</t>
  </si>
  <si>
    <t>Attendance = N</t>
  </si>
  <si>
    <t>Translation Services</t>
  </si>
  <si>
    <t>Pre Conference Administration</t>
  </si>
  <si>
    <t>Interest on funds for prepaid expenses (calculated at x% on $1 over two years)</t>
  </si>
  <si>
    <t>Speaker Gifts (N estimated)</t>
  </si>
  <si>
    <t>Montreal 2018 Reception</t>
  </si>
  <si>
    <t>Host Board Members and Staff (estimate)</t>
  </si>
  <si>
    <t>Convention Center</t>
  </si>
  <si>
    <t>Exhibition Area</t>
  </si>
  <si>
    <t>Reception Area</t>
  </si>
  <si>
    <t>Convention Floor Meeting Rooms</t>
  </si>
  <si>
    <t>Expected Attendance of N</t>
  </si>
  <si>
    <t>Attendance of N minus 20%</t>
  </si>
  <si>
    <t>CVB Sponsorship</t>
  </si>
  <si>
    <t>$</t>
  </si>
  <si>
    <t>Example of Registration Prices, as contingent upon registration timing (regular or early bird), current membership in IAAP, willingness to join IAAP, and delegate level (professional or student)</t>
  </si>
  <si>
    <t>Timing</t>
  </si>
  <si>
    <t>Regular</t>
  </si>
  <si>
    <t>Early Bird</t>
  </si>
  <si>
    <t>Other Registration Revenue</t>
  </si>
  <si>
    <t xml:space="preserve">Day Registration </t>
  </si>
  <si>
    <t>Accompanying Person</t>
  </si>
  <si>
    <t>Workshops</t>
  </si>
  <si>
    <t>The entries in the cells of these worksheets are "placeholders", intended to preserve the relationships among the quantities and rates.  The Budget Overview worksheet aggregates net sums from other worksheets.  You are not obligated to use this pro-forma example, but it is furnished as assistance for the comprehensive planning needed to create a successful CCAP.</t>
  </si>
  <si>
    <t>A</t>
  </si>
  <si>
    <t>B</t>
  </si>
  <si>
    <t>C</t>
  </si>
  <si>
    <t>AV+Convention Center</t>
  </si>
  <si>
    <t xml:space="preserve">Total A </t>
  </si>
  <si>
    <t>Tax (16%)</t>
  </si>
  <si>
    <t>USD $</t>
  </si>
  <si>
    <t>NOTES: The prices given here illustrate the relative magnitude of actual pricing, which is to be set just before the registration websites go live.</t>
  </si>
  <si>
    <t>A+B</t>
  </si>
  <si>
    <t>Member categories correspond to World Bank Country Income levels:</t>
  </si>
  <si>
    <t xml:space="preserve">High income </t>
  </si>
  <si>
    <t>Middle income</t>
  </si>
  <si>
    <t>Low Income</t>
  </si>
  <si>
    <t>CCAP (2020) - Estimated Budget as of may 4th, 2017.</t>
  </si>
  <si>
    <t xml:space="preserve">The Department of Psychology will provide a $50,000 contingency fund </t>
  </si>
  <si>
    <t>Non-Member - Regular Registration</t>
  </si>
  <si>
    <t>Non-Member - Early Registration</t>
  </si>
  <si>
    <t>IAAP Member (continuing, renewing or new) - Regular Registration</t>
  </si>
  <si>
    <t>IAAP Member - Early Registration</t>
  </si>
  <si>
    <t>Total Day Registrations</t>
  </si>
  <si>
    <t>Registration type / Income category</t>
  </si>
  <si>
    <t>Expected attendance = 3000</t>
  </si>
  <si>
    <t>Decrease of: 20%</t>
  </si>
  <si>
    <t>Day Registration (regular registration)</t>
  </si>
  <si>
    <t>Estimate the number of attendees in each category, and multiply by the rate for the category.  NOTE: Arbitrary counts and rates were entered, to keep the formulas intact.</t>
  </si>
  <si>
    <t>IAAP Fee (9% of gross registration rev.)</t>
  </si>
  <si>
    <t>Grand Total (registrations / revenues)</t>
  </si>
  <si>
    <t>Transaction fee and credit card processing (4.5% of all registration revenues)</t>
  </si>
  <si>
    <t>Calculation of net income from congress registrations:</t>
  </si>
  <si>
    <t>IAAP Fee (9%)</t>
  </si>
  <si>
    <t xml:space="preserve">Estimated Total Net Revenue </t>
  </si>
  <si>
    <t>Net income from congress registrations:</t>
  </si>
  <si>
    <t xml:space="preserve"> Cost of transaction/processing fee  and license fee:</t>
  </si>
</sst>
</file>

<file path=xl/styles.xml><?xml version="1.0" encoding="utf-8"?>
<styleSheet xmlns="http://schemas.openxmlformats.org/spreadsheetml/2006/main">
  <numFmts count="44">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quot;$&quot;* #,##0_);_(&quot;$&quot;* \(#,##0\);_(&quot;$&quot;* &quot;-&quot;_);_(@_)"/>
    <numFmt numFmtId="181" formatCode="_(&quot;$&quot;* #,##0.00_);_(&quot;$&quot;* \(#,##0.00\);_(&quot;$&quot;* &quot;-&quot;??_);_(@_)"/>
    <numFmt numFmtId="182" formatCode="_(&quot;R$ &quot;* #,##0_);_(&quot;R$ &quot;* \(#,##0\);_(&quot;R$ &quot;* &quot;-&quot;_);_(@_)"/>
    <numFmt numFmtId="183" formatCode="_(&quot;R$ &quot;* #,##0.00_);_(&quot;R$ &quot;* \(#,##0.00\);_(&quot;R$ &quot;* &quot;-&quot;??_);_(@_)"/>
    <numFmt numFmtId="184" formatCode="&quot;R$ &quot;#,##0.00"/>
    <numFmt numFmtId="185" formatCode="[$$-409]#,##0.00"/>
    <numFmt numFmtId="186" formatCode="_(&quot;R$ &quot;* #,##0.00_);_(&quot;R$ &quot;* \(#,##0.00\);_(&quot;R$ &quot;* \-??_);_(@_)"/>
    <numFmt numFmtId="187" formatCode="_(* #,##0.00_);_(* \(#,##0.00\);_(* \-??_);_(@_)"/>
    <numFmt numFmtId="188" formatCode="_(* #,##0_);_(* \(#,##0\);_(* \-??_);_(@_)"/>
    <numFmt numFmtId="189" formatCode="_(* #,##0_);_(* \(#,##0\);_(* \-_);_(@_)"/>
    <numFmt numFmtId="190" formatCode="_([$$-409]* #,##0.00_);_([$$-409]* \(#,##0.00\);_([$$-409]* &quot;-&quot;??_);_(@_)"/>
    <numFmt numFmtId="191" formatCode="&quot;$&quot;#,##0"/>
    <numFmt numFmtId="192" formatCode="_-[$$-1009]* #,##0.00_-;\-[$$-1009]* #,##0.00_-;_-[$$-1009]* &quot;-&quot;??_-;_-@_-"/>
    <numFmt numFmtId="193" formatCode="_([$$-409]* #,##0_);_([$$-409]* \(#,##0\);_([$$-409]* &quot;-&quot;??_);_(@_)"/>
    <numFmt numFmtId="194" formatCode="_-[$$-1009]* #,##0_-;\-[$$-1009]* #,##0_-;_-[$$-1009]* &quot;-&quot;??_-;_-@_-"/>
    <numFmt numFmtId="195" formatCode="_(&quot;$&quot;* #,##0_);_(&quot;$&quot;* \(#,##0\);_(&quot;$&quot;* &quot;-&quot;??_);_(@_)"/>
    <numFmt numFmtId="196" formatCode="[$$-409]#,##0"/>
    <numFmt numFmtId="197" formatCode="_-[$$-1009]* #,##0.0_-;\-[$$-1009]* #,##0.0_-;_-[$$-1009]* &quot;-&quot;??_-;_-@_-"/>
    <numFmt numFmtId="198" formatCode="_-[$$-1009]* #,##0.0_-;\-[$$-1009]* #,##0.0_-;_-[$$-1009]* &quot;-&quot;?_-;_-@_-"/>
    <numFmt numFmtId="199" formatCode="_-[$$-409]* #,##0.00_ ;_-[$$-409]* \-#,##0.00\ ;_-[$$-409]* &quot;-&quot;??_ ;_-@_ "/>
  </numFmts>
  <fonts count="50">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0"/>
      <name val="Arial"/>
      <family val="2"/>
    </font>
    <font>
      <u val="single"/>
      <sz val="9"/>
      <color indexed="12"/>
      <name val="Arial"/>
      <family val="2"/>
    </font>
    <font>
      <u val="single"/>
      <sz val="9"/>
      <color indexed="36"/>
      <name val="Arial"/>
      <family val="2"/>
    </font>
    <font>
      <sz val="8"/>
      <name val="Arial"/>
      <family val="2"/>
    </font>
    <font>
      <b/>
      <sz val="12"/>
      <name val="Arial"/>
      <family val="2"/>
    </font>
    <font>
      <sz val="12"/>
      <name val="Arial"/>
      <family val="2"/>
    </font>
    <font>
      <b/>
      <i/>
      <sz val="12"/>
      <name val="Arial"/>
      <family val="2"/>
    </font>
    <font>
      <b/>
      <sz val="14"/>
      <name val="Arial"/>
      <family val="2"/>
    </font>
    <font>
      <sz val="14"/>
      <name val="Arial"/>
      <family val="2"/>
    </font>
    <font>
      <b/>
      <sz val="12"/>
      <color indexed="8"/>
      <name val="Arial"/>
      <family val="2"/>
    </font>
    <font>
      <b/>
      <sz val="18"/>
      <color indexed="62"/>
      <name val="Cambria"/>
      <family val="2"/>
    </font>
    <font>
      <b/>
      <sz val="11"/>
      <color indexed="62"/>
      <name val="Calibri"/>
      <family val="2"/>
    </font>
    <font>
      <sz val="10"/>
      <color indexed="8"/>
      <name val="Arial"/>
      <family val="2"/>
    </font>
    <font>
      <sz val="10"/>
      <color indexed="10"/>
      <name val="Arial"/>
      <family val="2"/>
    </font>
    <font>
      <sz val="12"/>
      <color indexed="8"/>
      <name val="Calibri"/>
      <family val="2"/>
    </font>
    <font>
      <b/>
      <sz val="12"/>
      <color indexed="8"/>
      <name val="Calibri"/>
      <family val="2"/>
    </font>
    <font>
      <sz val="11"/>
      <color theme="1"/>
      <name val="Calibri"/>
      <family val="2"/>
    </font>
    <font>
      <sz val="11"/>
      <color theme="0"/>
      <name val="Calibri"/>
      <family val="2"/>
    </font>
    <font>
      <sz val="11"/>
      <color rgb="FFFF00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b/>
      <sz val="18"/>
      <color theme="3"/>
      <name val="Cambria"/>
      <family val="2"/>
    </font>
    <font>
      <b/>
      <sz val="11"/>
      <color theme="3"/>
      <name val="Calibri"/>
      <family val="2"/>
    </font>
    <font>
      <b/>
      <sz val="11"/>
      <color theme="0"/>
      <name val="Calibri"/>
      <family val="2"/>
    </font>
    <font>
      <sz val="10"/>
      <color theme="1"/>
      <name val="Arial"/>
      <family val="2"/>
    </font>
    <font>
      <sz val="10"/>
      <color rgb="FFFF0000"/>
      <name val="Arial"/>
      <family val="2"/>
    </font>
    <font>
      <sz val="12"/>
      <color theme="1"/>
      <name val="Calibri"/>
      <family val="2"/>
    </font>
    <font>
      <b/>
      <sz val="12"/>
      <color theme="1"/>
      <name val="Calibri"/>
      <family val="2"/>
    </font>
  </fonts>
  <fills count="6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0"/>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24997000396251678"/>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6"/>
        <bgColor indexed="64"/>
      </patternFill>
    </fill>
    <fill>
      <patternFill patternType="solid">
        <fgColor theme="0"/>
        <bgColor indexed="64"/>
      </patternFill>
    </fill>
    <fill>
      <patternFill patternType="solid">
        <fgColor theme="6"/>
        <bgColor indexed="64"/>
      </patternFill>
    </fill>
    <fill>
      <patternFill patternType="solid">
        <fgColor theme="6" tint="0.39998000860214233"/>
        <bgColor indexed="64"/>
      </patternFill>
    </fill>
    <fill>
      <patternFill patternType="solid">
        <fgColor rgb="FF00B050"/>
        <bgColor indexed="64"/>
      </patternFill>
    </fill>
  </fills>
  <borders count="2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thick">
        <color indexed="62"/>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s>
  <cellStyleXfs count="1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6" fillId="0" borderId="0" applyNumberFormat="0" applyFill="0" applyBorder="0" applyAlignment="0" applyProtection="0"/>
    <xf numFmtId="0" fontId="3" fillId="10" borderId="0" applyNumberFormat="0" applyBorder="0" applyAlignment="0" applyProtection="0"/>
    <xf numFmtId="0" fontId="4" fillId="40" borderId="1" applyNumberFormat="0" applyAlignment="0" applyProtection="0"/>
    <xf numFmtId="0" fontId="37" fillId="0" borderId="2" applyNumberFormat="0" applyFill="0" applyAlignment="0" applyProtection="0"/>
    <xf numFmtId="0" fontId="5" fillId="41" borderId="3" applyNumberFormat="0" applyAlignment="0" applyProtection="0"/>
    <xf numFmtId="0" fontId="6" fillId="0" borderId="4" applyNumberFormat="0" applyFill="0" applyAlignment="0" applyProtection="0"/>
    <xf numFmtId="183" fontId="0" fillId="0" borderId="0" applyFill="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45" borderId="0" applyNumberFormat="0" applyBorder="0" applyAlignment="0" applyProtection="0"/>
    <xf numFmtId="0" fontId="7" fillId="13" borderId="1" applyNumberFormat="0" applyAlignment="0" applyProtection="0"/>
    <xf numFmtId="0" fontId="38" fillId="46" borderId="5" applyNumberFormat="0" applyAlignment="0" applyProtection="0"/>
    <xf numFmtId="0" fontId="8" fillId="9" borderId="0" applyNumberFormat="0" applyBorder="0" applyAlignment="0" applyProtection="0"/>
    <xf numFmtId="0" fontId="39" fillId="47"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87" fontId="0" fillId="0" borderId="0" applyFill="0" applyBorder="0" applyAlignment="0" applyProtection="0"/>
    <xf numFmtId="189" fontId="0" fillId="0" borderId="0" applyFill="0" applyBorder="0" applyAlignment="0" applyProtection="0"/>
    <xf numFmtId="183" fontId="0" fillId="0" borderId="0" applyFill="0" applyBorder="0" applyAlignment="0" applyProtection="0"/>
    <xf numFmtId="182" fontId="0" fillId="0" borderId="0" applyFill="0" applyBorder="0" applyAlignment="0" applyProtection="0"/>
    <xf numFmtId="0" fontId="9" fillId="48" borderId="0" applyNumberFormat="0" applyBorder="0" applyAlignment="0" applyProtection="0"/>
    <xf numFmtId="0" fontId="40" fillId="49" borderId="0" applyNumberFormat="0" applyBorder="0" applyAlignment="0" applyProtection="0"/>
    <xf numFmtId="0" fontId="0" fillId="0" borderId="0">
      <alignment/>
      <protection/>
    </xf>
    <xf numFmtId="0" fontId="0" fillId="50" borderId="6" applyNumberFormat="0" applyAlignment="0" applyProtection="0"/>
    <xf numFmtId="0" fontId="0" fillId="51" borderId="7" applyNumberFormat="0" applyFont="0" applyAlignment="0" applyProtection="0"/>
    <xf numFmtId="9" fontId="0" fillId="0" borderId="0" applyFill="0" applyBorder="0" applyAlignment="0" applyProtection="0"/>
    <xf numFmtId="0" fontId="10" fillId="40" borderId="8" applyNumberFormat="0" applyAlignment="0" applyProtection="0"/>
    <xf numFmtId="0" fontId="41" fillId="52" borderId="0" applyNumberFormat="0" applyBorder="0" applyAlignment="0" applyProtection="0"/>
    <xf numFmtId="0" fontId="42" fillId="53" borderId="9" applyNumberFormat="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15" fillId="0" borderId="10" applyNumberFormat="0" applyFill="0" applyAlignment="0" applyProtection="0"/>
    <xf numFmtId="0" fontId="16" fillId="0" borderId="11" applyNumberFormat="0" applyFill="0" applyAlignment="0" applyProtection="0"/>
    <xf numFmtId="0" fontId="44" fillId="0" borderId="0" applyNumberFormat="0" applyFill="0" applyBorder="0" applyAlignment="0" applyProtection="0"/>
    <xf numFmtId="0" fontId="13" fillId="0" borderId="0" applyNumberFormat="0" applyFill="0" applyBorder="0" applyAlignment="0" applyProtection="0"/>
    <xf numFmtId="0" fontId="14" fillId="0" borderId="12" applyNumberFormat="0" applyFill="0" applyAlignment="0" applyProtection="0"/>
    <xf numFmtId="0" fontId="16" fillId="0" borderId="0" applyNumberFormat="0" applyFill="0" applyBorder="0" applyAlignment="0" applyProtection="0"/>
    <xf numFmtId="0" fontId="17" fillId="0" borderId="13" applyNumberFormat="0" applyFill="0" applyAlignment="0" applyProtection="0"/>
    <xf numFmtId="0" fontId="45" fillId="54" borderId="14" applyNumberFormat="0" applyAlignment="0" applyProtection="0"/>
  </cellStyleXfs>
  <cellXfs count="321">
    <xf numFmtId="0" fontId="0" fillId="0" borderId="0" xfId="0" applyAlignment="1">
      <alignment/>
    </xf>
    <xf numFmtId="0" fontId="0" fillId="0" borderId="0" xfId="0" applyFont="1" applyBorder="1" applyAlignment="1">
      <alignment/>
    </xf>
    <xf numFmtId="0" fontId="0" fillId="0" borderId="0" xfId="0" applyFont="1" applyBorder="1" applyAlignment="1">
      <alignment horizontal="left"/>
    </xf>
    <xf numFmtId="185" fontId="0" fillId="0" borderId="0" xfId="0" applyNumberFormat="1" applyFont="1" applyBorder="1" applyAlignment="1">
      <alignment/>
    </xf>
    <xf numFmtId="0" fontId="0" fillId="0" borderId="0" xfId="0" applyAlignment="1">
      <alignment horizontal="center"/>
    </xf>
    <xf numFmtId="0" fontId="0" fillId="0" borderId="15" xfId="0" applyFont="1" applyBorder="1" applyAlignment="1">
      <alignment/>
    </xf>
    <xf numFmtId="0" fontId="0" fillId="0" borderId="15" xfId="0" applyFont="1" applyBorder="1" applyAlignment="1">
      <alignment wrapText="1"/>
    </xf>
    <xf numFmtId="190" fontId="0" fillId="0" borderId="0" xfId="0" applyNumberFormat="1" applyFont="1" applyBorder="1" applyAlignment="1">
      <alignment horizontal="left"/>
    </xf>
    <xf numFmtId="0" fontId="0" fillId="0" borderId="15" xfId="0" applyFont="1" applyBorder="1" applyAlignment="1">
      <alignment/>
    </xf>
    <xf numFmtId="190" fontId="0" fillId="0" borderId="15" xfId="0" applyNumberFormat="1" applyFont="1" applyBorder="1" applyAlignment="1">
      <alignment horizontal="left"/>
    </xf>
    <xf numFmtId="0" fontId="0" fillId="0" borderId="15" xfId="0" applyFont="1" applyBorder="1" applyAlignment="1">
      <alignment horizontal="center"/>
    </xf>
    <xf numFmtId="184" fontId="0" fillId="55" borderId="15" xfId="0" applyNumberFormat="1" applyFont="1" applyFill="1" applyBorder="1" applyAlignment="1">
      <alignment horizontal="left"/>
    </xf>
    <xf numFmtId="185" fontId="0" fillId="55" borderId="15" xfId="0" applyNumberFormat="1" applyFont="1" applyFill="1" applyBorder="1" applyAlignment="1">
      <alignment/>
    </xf>
    <xf numFmtId="0" fontId="0" fillId="0" borderId="15" xfId="0" applyFont="1" applyFill="1" applyBorder="1" applyAlignment="1">
      <alignment wrapText="1"/>
    </xf>
    <xf numFmtId="0" fontId="22" fillId="0" borderId="0" xfId="0" applyFont="1" applyBorder="1" applyAlignment="1">
      <alignment/>
    </xf>
    <xf numFmtId="0" fontId="22" fillId="0" borderId="0" xfId="0" applyFont="1" applyFill="1" applyAlignment="1">
      <alignment wrapText="1"/>
    </xf>
    <xf numFmtId="0" fontId="0" fillId="0" borderId="15" xfId="0" applyBorder="1" applyAlignment="1">
      <alignment/>
    </xf>
    <xf numFmtId="191" fontId="0" fillId="0" borderId="0" xfId="0" applyNumberFormat="1" applyAlignment="1">
      <alignment/>
    </xf>
    <xf numFmtId="0" fontId="22" fillId="0" borderId="0" xfId="0" applyFont="1" applyFill="1" applyAlignment="1">
      <alignment horizontal="center" wrapText="1"/>
    </xf>
    <xf numFmtId="0" fontId="0" fillId="26" borderId="15" xfId="0" applyFill="1" applyBorder="1" applyAlignment="1">
      <alignment/>
    </xf>
    <xf numFmtId="0" fontId="0" fillId="56" borderId="15" xfId="0" applyFont="1" applyFill="1" applyBorder="1" applyAlignment="1">
      <alignment wrapText="1"/>
    </xf>
    <xf numFmtId="0" fontId="0" fillId="0" borderId="0" xfId="0" applyFont="1" applyBorder="1" applyAlignment="1">
      <alignment/>
    </xf>
    <xf numFmtId="0" fontId="0" fillId="0" borderId="0" xfId="0" applyFont="1" applyBorder="1" applyAlignment="1">
      <alignment horizontal="left"/>
    </xf>
    <xf numFmtId="190" fontId="0" fillId="0" borderId="0" xfId="78" applyNumberFormat="1" applyBorder="1" applyAlignment="1">
      <alignment/>
    </xf>
    <xf numFmtId="0" fontId="0" fillId="0" borderId="16" xfId="0" applyFont="1" applyBorder="1" applyAlignment="1">
      <alignment wrapText="1"/>
    </xf>
    <xf numFmtId="190" fontId="0" fillId="0" borderId="0" xfId="0" applyNumberFormat="1" applyFont="1" applyBorder="1" applyAlignment="1">
      <alignment/>
    </xf>
    <xf numFmtId="1" fontId="0" fillId="56" borderId="15" xfId="0" applyNumberFormat="1" applyFont="1" applyFill="1" applyBorder="1" applyAlignment="1">
      <alignment/>
    </xf>
    <xf numFmtId="194" fontId="0" fillId="56" borderId="15" xfId="78" applyNumberFormat="1" applyFill="1" applyBorder="1" applyAlignment="1">
      <alignment horizontal="right"/>
    </xf>
    <xf numFmtId="194" fontId="0" fillId="0" borderId="15" xfId="78" applyNumberFormat="1" applyFill="1" applyBorder="1" applyAlignment="1">
      <alignment horizontal="right"/>
    </xf>
    <xf numFmtId="194" fontId="0" fillId="56" borderId="15" xfId="78" applyNumberFormat="1" applyFill="1" applyBorder="1" applyAlignment="1">
      <alignment/>
    </xf>
    <xf numFmtId="194" fontId="0" fillId="0" borderId="15" xfId="78" applyNumberFormat="1" applyFill="1" applyBorder="1" applyAlignment="1">
      <alignment/>
    </xf>
    <xf numFmtId="0" fontId="0" fillId="0" borderId="15" xfId="0" applyFont="1" applyFill="1" applyBorder="1" applyAlignment="1">
      <alignment/>
    </xf>
    <xf numFmtId="0" fontId="0" fillId="57" borderId="15" xfId="0" applyFont="1" applyFill="1" applyBorder="1" applyAlignment="1">
      <alignment/>
    </xf>
    <xf numFmtId="190" fontId="23" fillId="0" borderId="0" xfId="0" applyNumberFormat="1" applyFont="1" applyBorder="1" applyAlignment="1">
      <alignment horizontal="left"/>
    </xf>
    <xf numFmtId="0" fontId="23" fillId="0" borderId="0" xfId="0" applyFont="1" applyBorder="1" applyAlignment="1">
      <alignment/>
    </xf>
    <xf numFmtId="0" fontId="18" fillId="57" borderId="15" xfId="0" applyFont="1" applyFill="1" applyBorder="1" applyAlignment="1">
      <alignment/>
    </xf>
    <xf numFmtId="190" fontId="18" fillId="57" borderId="15" xfId="0" applyNumberFormat="1" applyFont="1" applyFill="1" applyBorder="1" applyAlignment="1">
      <alignment horizontal="left"/>
    </xf>
    <xf numFmtId="0" fontId="18" fillId="57" borderId="15" xfId="0" applyFont="1" applyFill="1" applyBorder="1" applyAlignment="1">
      <alignment horizontal="left"/>
    </xf>
    <xf numFmtId="0" fontId="18" fillId="57" borderId="15" xfId="0" applyFont="1" applyFill="1" applyBorder="1" applyAlignment="1">
      <alignment horizontal="center"/>
    </xf>
    <xf numFmtId="0" fontId="0" fillId="36" borderId="15" xfId="0" applyFont="1" applyFill="1" applyBorder="1" applyAlignment="1">
      <alignment/>
    </xf>
    <xf numFmtId="0" fontId="0" fillId="36" borderId="15" xfId="0" applyFont="1" applyFill="1" applyBorder="1" applyAlignment="1">
      <alignment wrapText="1"/>
    </xf>
    <xf numFmtId="0" fontId="18" fillId="57" borderId="15" xfId="0" applyFont="1" applyFill="1" applyBorder="1" applyAlignment="1">
      <alignment wrapText="1"/>
    </xf>
    <xf numFmtId="0" fontId="18" fillId="57" borderId="15" xfId="0" applyFont="1" applyFill="1" applyBorder="1" applyAlignment="1">
      <alignment horizontal="center" wrapText="1"/>
    </xf>
    <xf numFmtId="0" fontId="22" fillId="0" borderId="0" xfId="0" applyFont="1" applyAlignment="1">
      <alignment/>
    </xf>
    <xf numFmtId="0" fontId="18" fillId="57" borderId="16" xfId="0" applyFont="1" applyFill="1" applyBorder="1" applyAlignment="1">
      <alignment wrapText="1"/>
    </xf>
    <xf numFmtId="0" fontId="22" fillId="56" borderId="15" xfId="0" applyFont="1" applyFill="1" applyBorder="1" applyAlignment="1">
      <alignment/>
    </xf>
    <xf numFmtId="184" fontId="0" fillId="57" borderId="15" xfId="0" applyNumberFormat="1" applyFont="1" applyFill="1" applyBorder="1" applyAlignment="1">
      <alignment wrapText="1"/>
    </xf>
    <xf numFmtId="190" fontId="0" fillId="57" borderId="15" xfId="78" applyNumberFormat="1" applyFont="1" applyFill="1" applyBorder="1" applyAlignment="1">
      <alignment wrapText="1"/>
    </xf>
    <xf numFmtId="190" fontId="0" fillId="57" borderId="15" xfId="0" applyNumberFormat="1" applyFont="1" applyFill="1" applyBorder="1" applyAlignment="1">
      <alignment/>
    </xf>
    <xf numFmtId="0" fontId="0" fillId="36" borderId="16" xfId="0" applyFont="1" applyFill="1" applyBorder="1" applyAlignment="1">
      <alignment wrapText="1"/>
    </xf>
    <xf numFmtId="0" fontId="0" fillId="36" borderId="15" xfId="0" applyFont="1" applyFill="1" applyBorder="1" applyAlignment="1">
      <alignment/>
    </xf>
    <xf numFmtId="0" fontId="46" fillId="36" borderId="15" xfId="0" applyFont="1" applyFill="1" applyBorder="1" applyAlignment="1">
      <alignment wrapText="1"/>
    </xf>
    <xf numFmtId="1" fontId="47" fillId="36" borderId="15" xfId="0" applyNumberFormat="1" applyFont="1" applyFill="1" applyBorder="1" applyAlignment="1">
      <alignment/>
    </xf>
    <xf numFmtId="0" fontId="0" fillId="0" borderId="0" xfId="0" applyFont="1" applyBorder="1" applyAlignment="1">
      <alignment/>
    </xf>
    <xf numFmtId="190" fontId="0" fillId="0" borderId="15" xfId="0" applyNumberFormat="1" applyFont="1" applyBorder="1" applyAlignment="1">
      <alignment horizontal="left"/>
    </xf>
    <xf numFmtId="0" fontId="23" fillId="16" borderId="15" xfId="82" applyFont="1" applyFill="1" applyBorder="1" applyAlignment="1">
      <alignment/>
      <protection/>
    </xf>
    <xf numFmtId="190" fontId="23" fillId="16" borderId="15" xfId="82" applyNumberFormat="1" applyFont="1" applyFill="1" applyBorder="1">
      <alignment/>
      <protection/>
    </xf>
    <xf numFmtId="180" fontId="23" fillId="16" borderId="15" xfId="82" applyNumberFormat="1" applyFont="1" applyFill="1" applyBorder="1">
      <alignment/>
      <protection/>
    </xf>
    <xf numFmtId="0" fontId="23" fillId="16" borderId="15" xfId="82" applyNumberFormat="1" applyFont="1" applyFill="1" applyBorder="1">
      <alignment/>
      <protection/>
    </xf>
    <xf numFmtId="0" fontId="22" fillId="0" borderId="17" xfId="82" applyFont="1" applyFill="1" applyBorder="1" applyAlignment="1">
      <alignment wrapText="1"/>
      <protection/>
    </xf>
    <xf numFmtId="3" fontId="0" fillId="0" borderId="0" xfId="0" applyNumberFormat="1" applyAlignment="1">
      <alignment/>
    </xf>
    <xf numFmtId="190" fontId="18" fillId="36" borderId="15" xfId="0" applyNumberFormat="1" applyFont="1" applyFill="1" applyBorder="1" applyAlignment="1">
      <alignment/>
    </xf>
    <xf numFmtId="0" fontId="0" fillId="56" borderId="16" xfId="0" applyFont="1" applyFill="1" applyBorder="1" applyAlignment="1">
      <alignment wrapText="1"/>
    </xf>
    <xf numFmtId="193" fontId="0" fillId="56" borderId="15" xfId="0" applyNumberFormat="1" applyFont="1" applyFill="1" applyBorder="1" applyAlignment="1">
      <alignment wrapText="1"/>
    </xf>
    <xf numFmtId="190" fontId="0" fillId="57" borderId="15" xfId="78" applyNumberFormat="1" applyFont="1" applyFill="1" applyBorder="1" applyAlignment="1">
      <alignment wrapText="1"/>
    </xf>
    <xf numFmtId="0" fontId="0" fillId="57" borderId="15" xfId="0" applyFill="1" applyBorder="1" applyAlignment="1">
      <alignment/>
    </xf>
    <xf numFmtId="195" fontId="0" fillId="0" borderId="15" xfId="78" applyNumberFormat="1" applyBorder="1" applyAlignment="1">
      <alignment/>
    </xf>
    <xf numFmtId="195" fontId="0" fillId="26" borderId="15" xfId="0" applyNumberFormat="1" applyFill="1" applyBorder="1" applyAlignment="1">
      <alignment/>
    </xf>
    <xf numFmtId="195" fontId="0" fillId="0" borderId="15" xfId="0" applyNumberFormat="1" applyFont="1" applyBorder="1" applyAlignment="1">
      <alignment horizontal="left"/>
    </xf>
    <xf numFmtId="195" fontId="18" fillId="36" borderId="15" xfId="0" applyNumberFormat="1" applyFont="1" applyFill="1" applyBorder="1" applyAlignment="1">
      <alignment horizontal="left"/>
    </xf>
    <xf numFmtId="193" fontId="0" fillId="0" borderId="15" xfId="0" applyNumberFormat="1" applyFont="1" applyBorder="1" applyAlignment="1">
      <alignment/>
    </xf>
    <xf numFmtId="193" fontId="0" fillId="16" borderId="15" xfId="0" applyNumberFormat="1" applyFont="1" applyFill="1" applyBorder="1" applyAlignment="1">
      <alignment/>
    </xf>
    <xf numFmtId="194" fontId="18" fillId="36" borderId="15" xfId="78" applyNumberFormat="1" applyFont="1" applyFill="1" applyBorder="1" applyAlignment="1">
      <alignment/>
    </xf>
    <xf numFmtId="193" fontId="0" fillId="56" borderId="15" xfId="78" applyNumberFormat="1" applyFont="1" applyFill="1" applyBorder="1" applyAlignment="1">
      <alignment/>
    </xf>
    <xf numFmtId="193" fontId="47" fillId="36" borderId="15" xfId="78" applyNumberFormat="1" applyFont="1" applyFill="1" applyBorder="1" applyAlignment="1">
      <alignment/>
    </xf>
    <xf numFmtId="193" fontId="46" fillId="36" borderId="15" xfId="78" applyNumberFormat="1" applyFont="1" applyFill="1" applyBorder="1" applyAlignment="1">
      <alignment/>
    </xf>
    <xf numFmtId="193" fontId="0" fillId="0" borderId="15" xfId="78" applyNumberFormat="1" applyFill="1" applyBorder="1" applyAlignment="1">
      <alignment horizontal="center" wrapText="1"/>
    </xf>
    <xf numFmtId="193" fontId="0" fillId="0" borderId="15" xfId="78" applyNumberFormat="1" applyBorder="1" applyAlignment="1">
      <alignment horizontal="center" wrapText="1"/>
    </xf>
    <xf numFmtId="193" fontId="0" fillId="26" borderId="15" xfId="78" applyNumberFormat="1" applyFill="1" applyBorder="1" applyAlignment="1">
      <alignment horizontal="center"/>
    </xf>
    <xf numFmtId="0" fontId="18" fillId="36" borderId="15" xfId="0" applyFont="1" applyFill="1" applyBorder="1" applyAlignment="1">
      <alignment/>
    </xf>
    <xf numFmtId="190" fontId="18" fillId="56" borderId="0" xfId="0" applyNumberFormat="1" applyFont="1" applyFill="1" applyBorder="1" applyAlignment="1">
      <alignment/>
    </xf>
    <xf numFmtId="190" fontId="18" fillId="57" borderId="15" xfId="78" applyNumberFormat="1" applyFont="1" applyFill="1" applyBorder="1" applyAlignment="1">
      <alignment wrapText="1"/>
    </xf>
    <xf numFmtId="193" fontId="0" fillId="56" borderId="15" xfId="78" applyNumberFormat="1" applyFill="1" applyBorder="1" applyAlignment="1">
      <alignment horizontal="center"/>
    </xf>
    <xf numFmtId="193" fontId="18" fillId="36" borderId="15" xfId="78" applyNumberFormat="1" applyFont="1" applyFill="1" applyBorder="1" applyAlignment="1">
      <alignment horizontal="left"/>
    </xf>
    <xf numFmtId="190" fontId="0" fillId="36" borderId="15" xfId="0" applyNumberFormat="1" applyFont="1" applyFill="1" applyBorder="1" applyAlignment="1">
      <alignment horizontal="left"/>
    </xf>
    <xf numFmtId="0" fontId="22" fillId="0" borderId="0" xfId="0" applyFont="1" applyFill="1" applyBorder="1" applyAlignment="1">
      <alignment wrapText="1"/>
    </xf>
    <xf numFmtId="186" fontId="23" fillId="0" borderId="0" xfId="0" applyNumberFormat="1" applyFont="1" applyFill="1" applyBorder="1" applyAlignment="1">
      <alignment/>
    </xf>
    <xf numFmtId="0" fontId="23" fillId="58" borderId="15" xfId="0" applyFont="1" applyFill="1" applyBorder="1" applyAlignment="1">
      <alignment wrapText="1"/>
    </xf>
    <xf numFmtId="0" fontId="22" fillId="57" borderId="15" xfId="0" applyFont="1" applyFill="1" applyBorder="1" applyAlignment="1">
      <alignment wrapText="1"/>
    </xf>
    <xf numFmtId="0" fontId="22" fillId="57" borderId="15" xfId="0" applyFont="1" applyFill="1" applyBorder="1" applyAlignment="1">
      <alignment horizontal="center" wrapText="1"/>
    </xf>
    <xf numFmtId="0" fontId="22" fillId="57" borderId="15" xfId="0" applyFont="1" applyFill="1" applyBorder="1" applyAlignment="1">
      <alignment horizontal="left" wrapText="1"/>
    </xf>
    <xf numFmtId="0" fontId="22" fillId="59" borderId="15" xfId="0" applyFont="1" applyFill="1" applyBorder="1" applyAlignment="1">
      <alignment wrapText="1"/>
    </xf>
    <xf numFmtId="194" fontId="23" fillId="4" borderId="15" xfId="78" applyNumberFormat="1" applyFont="1" applyFill="1" applyBorder="1" applyAlignment="1">
      <alignment/>
    </xf>
    <xf numFmtId="194" fontId="23" fillId="16" borderId="15" xfId="78" applyNumberFormat="1" applyFont="1" applyFill="1" applyBorder="1" applyAlignment="1">
      <alignment/>
    </xf>
    <xf numFmtId="3" fontId="23" fillId="0" borderId="15" xfId="0" applyNumberFormat="1" applyFont="1" applyBorder="1" applyAlignment="1">
      <alignment/>
    </xf>
    <xf numFmtId="3" fontId="23" fillId="0" borderId="0" xfId="0" applyNumberFormat="1" applyFont="1" applyBorder="1" applyAlignment="1">
      <alignment/>
    </xf>
    <xf numFmtId="0" fontId="22" fillId="60" borderId="15" xfId="0" applyFont="1" applyFill="1" applyBorder="1" applyAlignment="1">
      <alignment horizontal="left" wrapText="1"/>
    </xf>
    <xf numFmtId="0" fontId="22" fillId="61" borderId="15" xfId="0" applyFont="1" applyFill="1" applyBorder="1" applyAlignment="1">
      <alignment wrapText="1"/>
    </xf>
    <xf numFmtId="194" fontId="22" fillId="36" borderId="15" xfId="78" applyNumberFormat="1" applyFont="1" applyFill="1" applyBorder="1" applyAlignment="1">
      <alignment/>
    </xf>
    <xf numFmtId="0" fontId="22" fillId="60" borderId="15" xfId="0" applyFont="1" applyFill="1" applyBorder="1" applyAlignment="1">
      <alignment horizontal="left"/>
    </xf>
    <xf numFmtId="194" fontId="23" fillId="26" borderId="15" xfId="78" applyNumberFormat="1" applyFont="1" applyFill="1" applyBorder="1" applyAlignment="1">
      <alignment/>
    </xf>
    <xf numFmtId="3" fontId="23" fillId="0" borderId="15" xfId="0" applyNumberFormat="1" applyFont="1" applyFill="1" applyBorder="1" applyAlignment="1">
      <alignment/>
    </xf>
    <xf numFmtId="0" fontId="23" fillId="60" borderId="15" xfId="0" applyFont="1" applyFill="1" applyBorder="1" applyAlignment="1">
      <alignment/>
    </xf>
    <xf numFmtId="0" fontId="23" fillId="0" borderId="15" xfId="0" applyFont="1" applyBorder="1" applyAlignment="1">
      <alignment/>
    </xf>
    <xf numFmtId="0" fontId="23" fillId="60" borderId="15" xfId="0" applyFont="1" applyFill="1" applyBorder="1" applyAlignment="1">
      <alignment horizontal="right" wrapText="1"/>
    </xf>
    <xf numFmtId="194" fontId="23" fillId="36" borderId="15" xfId="78" applyNumberFormat="1" applyFont="1" applyFill="1" applyBorder="1" applyAlignment="1">
      <alignment/>
    </xf>
    <xf numFmtId="0" fontId="22" fillId="62" borderId="15" xfId="0" applyFont="1" applyFill="1" applyBorder="1" applyAlignment="1">
      <alignment wrapText="1"/>
    </xf>
    <xf numFmtId="194" fontId="23" fillId="56" borderId="15" xfId="78" applyNumberFormat="1" applyFont="1" applyFill="1" applyBorder="1" applyAlignment="1">
      <alignment/>
    </xf>
    <xf numFmtId="0" fontId="23" fillId="0" borderId="15" xfId="0" applyFont="1" applyFill="1" applyBorder="1" applyAlignment="1">
      <alignment/>
    </xf>
    <xf numFmtId="0" fontId="22" fillId="0" borderId="15" xfId="0" applyFont="1" applyBorder="1" applyAlignment="1">
      <alignment wrapText="1"/>
    </xf>
    <xf numFmtId="194" fontId="23" fillId="0" borderId="15" xfId="78" applyNumberFormat="1" applyFont="1" applyFill="1" applyBorder="1" applyAlignment="1">
      <alignment/>
    </xf>
    <xf numFmtId="0" fontId="22" fillId="26" borderId="15" xfId="0" applyFont="1" applyFill="1" applyBorder="1" applyAlignment="1">
      <alignment wrapText="1"/>
    </xf>
    <xf numFmtId="193" fontId="23" fillId="36" borderId="15" xfId="82" applyNumberFormat="1" applyFont="1" applyFill="1" applyBorder="1">
      <alignment/>
      <protection/>
    </xf>
    <xf numFmtId="0" fontId="22" fillId="0" borderId="0" xfId="0" applyFont="1" applyBorder="1" applyAlignment="1">
      <alignment wrapText="1"/>
    </xf>
    <xf numFmtId="0" fontId="23" fillId="0" borderId="0" xfId="82" applyFont="1" applyFill="1" applyBorder="1" applyAlignment="1">
      <alignment horizontal="center" wrapText="1"/>
      <protection/>
    </xf>
    <xf numFmtId="0" fontId="48" fillId="0" borderId="0" xfId="0" applyFont="1" applyAlignment="1">
      <alignment/>
    </xf>
    <xf numFmtId="0" fontId="23" fillId="0" borderId="0" xfId="0" applyFont="1" applyAlignment="1">
      <alignment wrapText="1"/>
    </xf>
    <xf numFmtId="15" fontId="48" fillId="0" borderId="0" xfId="0" applyNumberFormat="1" applyFont="1" applyAlignment="1">
      <alignment/>
    </xf>
    <xf numFmtId="0" fontId="23" fillId="0" borderId="0" xfId="0" applyFont="1" applyAlignment="1">
      <alignment/>
    </xf>
    <xf numFmtId="0" fontId="48" fillId="0" borderId="0" xfId="0" applyFont="1" applyAlignment="1">
      <alignment wrapText="1"/>
    </xf>
    <xf numFmtId="190" fontId="48" fillId="0" borderId="0" xfId="78" applyNumberFormat="1" applyFont="1" applyAlignment="1">
      <alignment/>
    </xf>
    <xf numFmtId="181" fontId="48" fillId="0" borderId="0" xfId="0" applyNumberFormat="1" applyFont="1" applyAlignment="1">
      <alignment/>
    </xf>
    <xf numFmtId="183" fontId="48" fillId="0" borderId="0" xfId="78" applyFont="1" applyAlignment="1">
      <alignment/>
    </xf>
    <xf numFmtId="0" fontId="48" fillId="0" borderId="0" xfId="0" applyFont="1" applyAlignment="1">
      <alignment horizontal="center" vertical="center"/>
    </xf>
    <xf numFmtId="190" fontId="23" fillId="0" borderId="0" xfId="0" applyNumberFormat="1" applyFont="1" applyAlignment="1">
      <alignment/>
    </xf>
    <xf numFmtId="190" fontId="48" fillId="0" borderId="0" xfId="0" applyNumberFormat="1" applyFont="1" applyAlignment="1">
      <alignment wrapText="1"/>
    </xf>
    <xf numFmtId="190" fontId="48" fillId="0" borderId="0" xfId="78" applyNumberFormat="1" applyFont="1" applyFill="1" applyAlignment="1">
      <alignment/>
    </xf>
    <xf numFmtId="190" fontId="48" fillId="0" borderId="0" xfId="0" applyNumberFormat="1" applyFont="1" applyAlignment="1">
      <alignment/>
    </xf>
    <xf numFmtId="0" fontId="24" fillId="0" borderId="16" xfId="82" applyFont="1" applyBorder="1" applyAlignment="1">
      <alignment horizontal="center" wrapText="1"/>
      <protection/>
    </xf>
    <xf numFmtId="183" fontId="22" fillId="56" borderId="15" xfId="63" applyFont="1" applyFill="1" applyBorder="1" applyAlignment="1">
      <alignment horizontal="right"/>
    </xf>
    <xf numFmtId="190" fontId="22" fillId="56" borderId="15" xfId="82" applyNumberFormat="1" applyFont="1" applyFill="1" applyBorder="1" applyAlignment="1">
      <alignment horizontal="right"/>
      <protection/>
    </xf>
    <xf numFmtId="0" fontId="22" fillId="0" borderId="15" xfId="82" applyNumberFormat="1" applyFont="1" applyFill="1" applyBorder="1" applyAlignment="1">
      <alignment horizontal="right"/>
      <protection/>
    </xf>
    <xf numFmtId="190" fontId="22" fillId="0" borderId="18" xfId="82" applyNumberFormat="1" applyFont="1" applyFill="1" applyBorder="1" applyAlignment="1">
      <alignment horizontal="right"/>
      <protection/>
    </xf>
    <xf numFmtId="180" fontId="22" fillId="0" borderId="15" xfId="82" applyNumberFormat="1" applyFont="1" applyFill="1" applyBorder="1" applyAlignment="1">
      <alignment horizontal="right"/>
      <protection/>
    </xf>
    <xf numFmtId="0" fontId="23" fillId="16" borderId="16" xfId="82" applyFont="1" applyFill="1" applyBorder="1" applyAlignment="1">
      <alignment wrapText="1"/>
      <protection/>
    </xf>
    <xf numFmtId="190" fontId="23" fillId="16" borderId="15" xfId="63" applyNumberFormat="1" applyFont="1" applyFill="1" applyBorder="1" applyAlignment="1">
      <alignment/>
    </xf>
    <xf numFmtId="0" fontId="23" fillId="0" borderId="16" xfId="82" applyFont="1" applyBorder="1" applyAlignment="1">
      <alignment wrapText="1"/>
      <protection/>
    </xf>
    <xf numFmtId="1" fontId="23" fillId="0" borderId="15" xfId="63" applyNumberFormat="1" applyFont="1" applyFill="1" applyBorder="1" applyAlignment="1">
      <alignment/>
    </xf>
    <xf numFmtId="194" fontId="23" fillId="0" borderId="15" xfId="63" applyNumberFormat="1" applyFont="1" applyFill="1" applyBorder="1" applyAlignment="1">
      <alignment horizontal="right"/>
    </xf>
    <xf numFmtId="1" fontId="23" fillId="0" borderId="15" xfId="63" applyNumberFormat="1" applyFont="1" applyFill="1" applyBorder="1" applyAlignment="1">
      <alignment horizontal="right"/>
    </xf>
    <xf numFmtId="1" fontId="23" fillId="16" borderId="15" xfId="63" applyNumberFormat="1" applyFont="1" applyFill="1" applyBorder="1" applyAlignment="1">
      <alignment/>
    </xf>
    <xf numFmtId="194" fontId="23" fillId="16" borderId="15" xfId="63" applyNumberFormat="1" applyFont="1" applyFill="1" applyBorder="1" applyAlignment="1">
      <alignment horizontal="right"/>
    </xf>
    <xf numFmtId="1" fontId="23" fillId="16" borderId="15" xfId="63" applyNumberFormat="1" applyFont="1" applyFill="1" applyBorder="1" applyAlignment="1">
      <alignment horizontal="right"/>
    </xf>
    <xf numFmtId="0" fontId="23" fillId="0" borderId="0" xfId="0" applyFont="1" applyFill="1" applyBorder="1" applyAlignment="1">
      <alignment/>
    </xf>
    <xf numFmtId="0" fontId="23" fillId="0" borderId="0" xfId="0" applyFont="1" applyFill="1" applyAlignment="1">
      <alignment/>
    </xf>
    <xf numFmtId="1" fontId="23" fillId="56" borderId="15" xfId="63" applyNumberFormat="1" applyFont="1" applyFill="1" applyBorder="1" applyAlignment="1">
      <alignment/>
    </xf>
    <xf numFmtId="194" fontId="23" fillId="56" borderId="15" xfId="63" applyNumberFormat="1" applyFont="1" applyFill="1" applyBorder="1" applyAlignment="1">
      <alignment horizontal="right"/>
    </xf>
    <xf numFmtId="1" fontId="22" fillId="36" borderId="15" xfId="63" applyNumberFormat="1" applyFont="1" applyFill="1" applyBorder="1" applyAlignment="1">
      <alignment horizontal="right"/>
    </xf>
    <xf numFmtId="194" fontId="23" fillId="36" borderId="15" xfId="63" applyNumberFormat="1" applyFont="1" applyFill="1" applyBorder="1" applyAlignment="1">
      <alignment horizontal="right"/>
    </xf>
    <xf numFmtId="0" fontId="23" fillId="0" borderId="0" xfId="82" applyFont="1" applyFill="1" applyBorder="1" applyAlignment="1">
      <alignment wrapText="1"/>
      <protection/>
    </xf>
    <xf numFmtId="194" fontId="23" fillId="0" borderId="0" xfId="63" applyNumberFormat="1" applyFont="1" applyFill="1" applyBorder="1" applyAlignment="1">
      <alignment horizontal="center"/>
    </xf>
    <xf numFmtId="194" fontId="23" fillId="0" borderId="0" xfId="63" applyNumberFormat="1" applyFont="1" applyFill="1" applyBorder="1" applyAlignment="1">
      <alignment horizontal="right"/>
    </xf>
    <xf numFmtId="0" fontId="23" fillId="0" borderId="0" xfId="82" applyFont="1" applyAlignment="1">
      <alignment horizontal="center"/>
      <protection/>
    </xf>
    <xf numFmtId="0" fontId="23" fillId="0" borderId="0" xfId="82" applyFont="1">
      <alignment/>
      <protection/>
    </xf>
    <xf numFmtId="0" fontId="22" fillId="58" borderId="15" xfId="82" applyFont="1" applyFill="1" applyBorder="1" applyAlignment="1">
      <alignment wrapText="1"/>
      <protection/>
    </xf>
    <xf numFmtId="190" fontId="22" fillId="58" borderId="15" xfId="63" applyNumberFormat="1" applyFont="1" applyFill="1" applyBorder="1" applyAlignment="1">
      <alignment horizontal="center" wrapText="1"/>
    </xf>
    <xf numFmtId="0" fontId="22" fillId="57" borderId="15" xfId="82" applyFont="1" applyFill="1" applyBorder="1" applyAlignment="1">
      <alignment wrapText="1"/>
      <protection/>
    </xf>
    <xf numFmtId="0" fontId="23" fillId="0" borderId="15" xfId="82" applyFont="1" applyBorder="1" applyAlignment="1">
      <alignment wrapText="1"/>
      <protection/>
    </xf>
    <xf numFmtId="190" fontId="23" fillId="0" borderId="15" xfId="63" applyNumberFormat="1" applyFont="1" applyBorder="1" applyAlignment="1">
      <alignment horizontal="center" wrapText="1"/>
    </xf>
    <xf numFmtId="193" fontId="23" fillId="0" borderId="15" xfId="82" applyNumberFormat="1" applyFont="1" applyBorder="1" applyAlignment="1">
      <alignment horizontal="center" wrapText="1"/>
      <protection/>
    </xf>
    <xf numFmtId="0" fontId="23" fillId="63" borderId="15" xfId="82" applyFont="1" applyFill="1" applyBorder="1">
      <alignment/>
      <protection/>
    </xf>
    <xf numFmtId="190" fontId="23" fillId="63" borderId="15" xfId="63" applyNumberFormat="1" applyFont="1" applyFill="1" applyBorder="1" applyAlignment="1">
      <alignment horizontal="center"/>
    </xf>
    <xf numFmtId="193" fontId="23" fillId="36" borderId="15" xfId="82" applyNumberFormat="1" applyFont="1" applyFill="1" applyBorder="1" applyAlignment="1">
      <alignment horizontal="center"/>
      <protection/>
    </xf>
    <xf numFmtId="0" fontId="22" fillId="57" borderId="15" xfId="82" applyFont="1" applyFill="1" applyBorder="1">
      <alignment/>
      <protection/>
    </xf>
    <xf numFmtId="0" fontId="22" fillId="57" borderId="15" xfId="82" applyFont="1" applyFill="1" applyBorder="1" applyAlignment="1">
      <alignment horizontal="center" wrapText="1"/>
      <protection/>
    </xf>
    <xf numFmtId="180" fontId="22" fillId="57" borderId="15" xfId="82" applyNumberFormat="1" applyFont="1" applyFill="1" applyBorder="1" applyAlignment="1">
      <alignment horizontal="left"/>
      <protection/>
    </xf>
    <xf numFmtId="0" fontId="23" fillId="0" borderId="15" xfId="82" applyFont="1" applyFill="1" applyBorder="1">
      <alignment/>
      <protection/>
    </xf>
    <xf numFmtId="0" fontId="22" fillId="0" borderId="15" xfId="82" applyFont="1" applyFill="1" applyBorder="1" applyAlignment="1">
      <alignment horizontal="center" wrapText="1"/>
      <protection/>
    </xf>
    <xf numFmtId="194" fontId="23" fillId="0" borderId="15" xfId="82" applyNumberFormat="1" applyFont="1" applyFill="1" applyBorder="1">
      <alignment/>
      <protection/>
    </xf>
    <xf numFmtId="180" fontId="23" fillId="0" borderId="15" xfId="82" applyNumberFormat="1" applyFont="1" applyFill="1" applyBorder="1" applyAlignment="1">
      <alignment horizontal="left"/>
      <protection/>
    </xf>
    <xf numFmtId="193" fontId="23" fillId="0" borderId="0" xfId="82" applyNumberFormat="1" applyFont="1" applyFill="1" applyBorder="1">
      <alignment/>
      <protection/>
    </xf>
    <xf numFmtId="193" fontId="23" fillId="0" borderId="15" xfId="82" applyNumberFormat="1" applyFont="1" applyFill="1" applyBorder="1">
      <alignment/>
      <protection/>
    </xf>
    <xf numFmtId="0" fontId="23" fillId="0" borderId="15" xfId="82" applyFont="1" applyBorder="1">
      <alignment/>
      <protection/>
    </xf>
    <xf numFmtId="0" fontId="23" fillId="36" borderId="15" xfId="82" applyFont="1" applyFill="1" applyBorder="1" applyAlignment="1">
      <alignment horizontal="center"/>
      <protection/>
    </xf>
    <xf numFmtId="190" fontId="23" fillId="0" borderId="0" xfId="82" applyNumberFormat="1" applyFont="1">
      <alignment/>
      <protection/>
    </xf>
    <xf numFmtId="180" fontId="23" fillId="0" borderId="0" xfId="82" applyNumberFormat="1" applyFont="1">
      <alignment/>
      <protection/>
    </xf>
    <xf numFmtId="0" fontId="22" fillId="0" borderId="15" xfId="82" applyFont="1" applyBorder="1">
      <alignment/>
      <protection/>
    </xf>
    <xf numFmtId="180" fontId="22" fillId="0" borderId="15" xfId="82" applyNumberFormat="1" applyFont="1" applyBorder="1">
      <alignment/>
      <protection/>
    </xf>
    <xf numFmtId="0" fontId="23" fillId="0" borderId="15" xfId="82" applyFont="1" applyBorder="1" applyAlignment="1">
      <alignment horizontal="center"/>
      <protection/>
    </xf>
    <xf numFmtId="180" fontId="23" fillId="0" borderId="15" xfId="82" applyNumberFormat="1" applyFont="1" applyBorder="1">
      <alignment/>
      <protection/>
    </xf>
    <xf numFmtId="0" fontId="22" fillId="36" borderId="15" xfId="0" applyFont="1" applyFill="1" applyBorder="1" applyAlignment="1">
      <alignment/>
    </xf>
    <xf numFmtId="0" fontId="23" fillId="36" borderId="15" xfId="0" applyFont="1" applyFill="1" applyBorder="1" applyAlignment="1">
      <alignment/>
    </xf>
    <xf numFmtId="180" fontId="22" fillId="36" borderId="15" xfId="0" applyNumberFormat="1" applyFont="1" applyFill="1" applyBorder="1" applyAlignment="1">
      <alignment/>
    </xf>
    <xf numFmtId="194" fontId="22" fillId="36" borderId="15" xfId="0" applyNumberFormat="1" applyFont="1" applyFill="1" applyBorder="1" applyAlignment="1">
      <alignment/>
    </xf>
    <xf numFmtId="180" fontId="23" fillId="0" borderId="0" xfId="0" applyNumberFormat="1" applyFont="1" applyAlignment="1">
      <alignment/>
    </xf>
    <xf numFmtId="0" fontId="25" fillId="0" borderId="0" xfId="0" applyFont="1" applyAlignment="1">
      <alignment/>
    </xf>
    <xf numFmtId="0" fontId="26" fillId="0" borderId="0" xfId="0" applyFont="1" applyAlignment="1">
      <alignment/>
    </xf>
    <xf numFmtId="0" fontId="26" fillId="0" borderId="15" xfId="0" applyFont="1" applyBorder="1" applyAlignment="1">
      <alignment/>
    </xf>
    <xf numFmtId="180" fontId="26" fillId="0" borderId="15" xfId="0" applyNumberFormat="1" applyFont="1" applyBorder="1" applyAlignment="1">
      <alignment/>
    </xf>
    <xf numFmtId="180" fontId="26" fillId="0" borderId="15" xfId="0" applyNumberFormat="1" applyFont="1" applyFill="1" applyBorder="1" applyAlignment="1">
      <alignment/>
    </xf>
    <xf numFmtId="0" fontId="22" fillId="57" borderId="15" xfId="0" applyFont="1" applyFill="1" applyBorder="1" applyAlignment="1">
      <alignment/>
    </xf>
    <xf numFmtId="190" fontId="22" fillId="57" borderId="15" xfId="0" applyNumberFormat="1" applyFont="1" applyFill="1" applyBorder="1" applyAlignment="1">
      <alignment horizontal="center"/>
    </xf>
    <xf numFmtId="0" fontId="23" fillId="57" borderId="15" xfId="0" applyFont="1" applyFill="1" applyBorder="1" applyAlignment="1">
      <alignment/>
    </xf>
    <xf numFmtId="180" fontId="23" fillId="0" borderId="15" xfId="0" applyNumberFormat="1" applyFont="1" applyBorder="1" applyAlignment="1">
      <alignment/>
    </xf>
    <xf numFmtId="180" fontId="23" fillId="0" borderId="15" xfId="0" applyNumberFormat="1" applyFont="1" applyFill="1" applyBorder="1" applyAlignment="1">
      <alignment/>
    </xf>
    <xf numFmtId="180" fontId="23" fillId="36" borderId="15" xfId="0" applyNumberFormat="1" applyFont="1" applyFill="1" applyBorder="1" applyAlignment="1">
      <alignment/>
    </xf>
    <xf numFmtId="3" fontId="23" fillId="36" borderId="15" xfId="0" applyNumberFormat="1" applyFont="1" applyFill="1" applyBorder="1" applyAlignment="1">
      <alignment/>
    </xf>
    <xf numFmtId="0" fontId="25" fillId="36" borderId="15" xfId="0" applyFont="1" applyFill="1" applyBorder="1" applyAlignment="1">
      <alignment/>
    </xf>
    <xf numFmtId="0" fontId="26" fillId="0" borderId="15" xfId="0" applyFont="1" applyBorder="1" applyAlignment="1">
      <alignment horizontal="left" wrapText="1"/>
    </xf>
    <xf numFmtId="0" fontId="26" fillId="0" borderId="15" xfId="0" applyFont="1" applyFill="1" applyBorder="1" applyAlignment="1">
      <alignment horizontal="left" wrapText="1"/>
    </xf>
    <xf numFmtId="180" fontId="25" fillId="36" borderId="15" xfId="0" applyNumberFormat="1" applyFont="1" applyFill="1" applyBorder="1" applyAlignment="1">
      <alignment/>
    </xf>
    <xf numFmtId="0" fontId="23" fillId="0" borderId="0" xfId="0" applyFont="1" applyAlignment="1">
      <alignment vertical="top" wrapText="1"/>
    </xf>
    <xf numFmtId="0" fontId="23" fillId="16" borderId="16" xfId="82" applyFont="1" applyFill="1" applyBorder="1" applyAlignment="1">
      <alignment vertical="top" wrapText="1"/>
      <protection/>
    </xf>
    <xf numFmtId="0" fontId="23" fillId="0" borderId="16" xfId="82" applyFont="1" applyBorder="1" applyAlignment="1">
      <alignment vertical="top" wrapText="1"/>
      <protection/>
    </xf>
    <xf numFmtId="184" fontId="22" fillId="57" borderId="15" xfId="0" applyNumberFormat="1" applyFont="1" applyFill="1" applyBorder="1" applyAlignment="1">
      <alignment horizontal="center" wrapText="1"/>
    </xf>
    <xf numFmtId="0" fontId="22" fillId="57" borderId="15" xfId="0" applyNumberFormat="1" applyFont="1" applyFill="1" applyBorder="1" applyAlignment="1">
      <alignment horizontal="center" wrapText="1"/>
    </xf>
    <xf numFmtId="185" fontId="22" fillId="57" borderId="15" xfId="0" applyNumberFormat="1" applyFont="1" applyFill="1" applyBorder="1" applyAlignment="1">
      <alignment horizontal="center"/>
    </xf>
    <xf numFmtId="0" fontId="23" fillId="61" borderId="15" xfId="0" applyFont="1" applyFill="1" applyBorder="1" applyAlignment="1">
      <alignment wrapText="1"/>
    </xf>
    <xf numFmtId="190" fontId="23" fillId="36" borderId="15" xfId="0" applyNumberFormat="1" applyFont="1" applyFill="1" applyBorder="1" applyAlignment="1">
      <alignment wrapText="1"/>
    </xf>
    <xf numFmtId="190" fontId="22" fillId="56" borderId="15" xfId="0" applyNumberFormat="1" applyFont="1" applyFill="1" applyBorder="1" applyAlignment="1">
      <alignment wrapText="1"/>
    </xf>
    <xf numFmtId="190" fontId="22" fillId="56" borderId="15" xfId="0" applyNumberFormat="1" applyFont="1" applyFill="1" applyBorder="1" applyAlignment="1">
      <alignment horizontal="left" wrapText="1"/>
    </xf>
    <xf numFmtId="0" fontId="23" fillId="0" borderId="15" xfId="0" applyFont="1" applyBorder="1" applyAlignment="1">
      <alignment wrapText="1"/>
    </xf>
    <xf numFmtId="188" fontId="23" fillId="0" borderId="15" xfId="76" applyNumberFormat="1" applyFont="1" applyFill="1" applyBorder="1" applyAlignment="1" applyProtection="1">
      <alignment wrapText="1"/>
      <protection/>
    </xf>
    <xf numFmtId="188" fontId="23" fillId="16" borderId="15" xfId="76" applyNumberFormat="1" applyFont="1" applyFill="1" applyBorder="1" applyAlignment="1" applyProtection="1">
      <alignment wrapText="1"/>
      <protection/>
    </xf>
    <xf numFmtId="188" fontId="23" fillId="16" borderId="15" xfId="76" applyNumberFormat="1" applyFont="1" applyFill="1" applyBorder="1" applyAlignment="1" applyProtection="1">
      <alignment horizontal="left" wrapText="1"/>
      <protection/>
    </xf>
    <xf numFmtId="3" fontId="23" fillId="16" borderId="15" xfId="0" applyNumberFormat="1" applyFont="1" applyFill="1" applyBorder="1" applyAlignment="1">
      <alignment wrapText="1"/>
    </xf>
    <xf numFmtId="196" fontId="23" fillId="56" borderId="15" xfId="0" applyNumberFormat="1" applyFont="1" applyFill="1" applyBorder="1" applyAlignment="1">
      <alignment/>
    </xf>
    <xf numFmtId="196" fontId="23" fillId="56" borderId="16" xfId="0" applyNumberFormat="1" applyFont="1" applyFill="1" applyBorder="1" applyAlignment="1">
      <alignment wrapText="1"/>
    </xf>
    <xf numFmtId="188" fontId="23" fillId="0" borderId="15" xfId="76" applyNumberFormat="1" applyFont="1" applyFill="1" applyBorder="1" applyAlignment="1" applyProtection="1">
      <alignment horizontal="left" wrapText="1"/>
      <protection/>
    </xf>
    <xf numFmtId="3" fontId="23" fillId="26" borderId="15" xfId="0" applyNumberFormat="1" applyFont="1" applyFill="1" applyBorder="1" applyAlignment="1">
      <alignment wrapText="1"/>
    </xf>
    <xf numFmtId="196" fontId="23" fillId="26" borderId="15" xfId="0" applyNumberFormat="1" applyFont="1" applyFill="1" applyBorder="1" applyAlignment="1">
      <alignment/>
    </xf>
    <xf numFmtId="196" fontId="23" fillId="26" borderId="16" xfId="0" applyNumberFormat="1" applyFont="1" applyFill="1" applyBorder="1" applyAlignment="1">
      <alignment horizontal="right"/>
    </xf>
    <xf numFmtId="190" fontId="23" fillId="36" borderId="15" xfId="78" applyNumberFormat="1" applyFont="1" applyFill="1" applyBorder="1" applyAlignment="1">
      <alignment wrapText="1"/>
    </xf>
    <xf numFmtId="190" fontId="22" fillId="56" borderId="15" xfId="78" applyNumberFormat="1" applyFont="1" applyFill="1" applyBorder="1" applyAlignment="1">
      <alignment wrapText="1"/>
    </xf>
    <xf numFmtId="190" fontId="22" fillId="56" borderId="15" xfId="78" applyNumberFormat="1" applyFont="1" applyFill="1" applyBorder="1" applyAlignment="1">
      <alignment horizontal="left" wrapText="1"/>
    </xf>
    <xf numFmtId="196" fontId="23" fillId="0" borderId="0" xfId="0" applyNumberFormat="1" applyFont="1" applyBorder="1" applyAlignment="1">
      <alignment/>
    </xf>
    <xf numFmtId="0" fontId="23" fillId="0" borderId="19" xfId="0" applyFont="1" applyFill="1" applyBorder="1" applyAlignment="1">
      <alignment wrapText="1"/>
    </xf>
    <xf numFmtId="184" fontId="23" fillId="0" borderId="15" xfId="0" applyNumberFormat="1" applyFont="1" applyBorder="1" applyAlignment="1">
      <alignment wrapText="1"/>
    </xf>
    <xf numFmtId="184" fontId="23" fillId="0" borderId="15" xfId="0" applyNumberFormat="1" applyFont="1" applyBorder="1" applyAlignment="1">
      <alignment horizontal="left" wrapText="1"/>
    </xf>
    <xf numFmtId="196" fontId="23" fillId="26" borderId="16" xfId="0" applyNumberFormat="1" applyFont="1" applyFill="1" applyBorder="1" applyAlignment="1">
      <alignment/>
    </xf>
    <xf numFmtId="0" fontId="23" fillId="36" borderId="15" xfId="0" applyFont="1" applyFill="1" applyBorder="1" applyAlignment="1">
      <alignment wrapText="1"/>
    </xf>
    <xf numFmtId="0" fontId="23" fillId="56" borderId="15" xfId="0" applyFont="1" applyFill="1" applyBorder="1" applyAlignment="1">
      <alignment wrapText="1"/>
    </xf>
    <xf numFmtId="190" fontId="23" fillId="56" borderId="15" xfId="0" applyNumberFormat="1" applyFont="1" applyFill="1" applyBorder="1" applyAlignment="1">
      <alignment wrapText="1"/>
    </xf>
    <xf numFmtId="1" fontId="23" fillId="26" borderId="15" xfId="0" applyNumberFormat="1" applyFont="1" applyFill="1" applyBorder="1" applyAlignment="1">
      <alignment wrapText="1"/>
    </xf>
    <xf numFmtId="184" fontId="23" fillId="26" borderId="15" xfId="0" applyNumberFormat="1" applyFont="1" applyFill="1" applyBorder="1" applyAlignment="1">
      <alignment horizontal="left" wrapText="1"/>
    </xf>
    <xf numFmtId="0" fontId="23" fillId="26" borderId="15" xfId="0" applyNumberFormat="1" applyFont="1" applyFill="1" applyBorder="1" applyAlignment="1">
      <alignment wrapText="1"/>
    </xf>
    <xf numFmtId="196" fontId="23" fillId="26" borderId="16" xfId="0" applyNumberFormat="1" applyFont="1" applyFill="1" applyBorder="1" applyAlignment="1">
      <alignment wrapText="1"/>
    </xf>
    <xf numFmtId="190" fontId="23" fillId="36" borderId="15" xfId="78" applyNumberFormat="1" applyFont="1" applyFill="1" applyBorder="1" applyAlignment="1" applyProtection="1">
      <alignment wrapText="1"/>
      <protection/>
    </xf>
    <xf numFmtId="1" fontId="23" fillId="26" borderId="15" xfId="78" applyNumberFormat="1" applyFont="1" applyFill="1" applyBorder="1" applyAlignment="1" applyProtection="1">
      <alignment wrapText="1"/>
      <protection/>
    </xf>
    <xf numFmtId="188" fontId="23" fillId="26" borderId="15" xfId="76" applyNumberFormat="1" applyFont="1" applyFill="1" applyBorder="1" applyAlignment="1" applyProtection="1">
      <alignment horizontal="left" wrapText="1"/>
      <protection/>
    </xf>
    <xf numFmtId="188" fontId="23" fillId="26" borderId="15" xfId="76" applyNumberFormat="1" applyFont="1" applyFill="1" applyBorder="1" applyAlignment="1" applyProtection="1">
      <alignment horizontal="right" wrapText="1"/>
      <protection/>
    </xf>
    <xf numFmtId="1" fontId="23" fillId="56" borderId="0" xfId="78" applyNumberFormat="1" applyFont="1" applyFill="1" applyBorder="1" applyAlignment="1" applyProtection="1">
      <alignment wrapText="1"/>
      <protection/>
    </xf>
    <xf numFmtId="188" fontId="23" fillId="56" borderId="0" xfId="76" applyNumberFormat="1" applyFont="1" applyFill="1" applyBorder="1" applyAlignment="1" applyProtection="1">
      <alignment horizontal="left" wrapText="1"/>
      <protection/>
    </xf>
    <xf numFmtId="188" fontId="23" fillId="56" borderId="0" xfId="76" applyNumberFormat="1" applyFont="1" applyFill="1" applyBorder="1" applyAlignment="1" applyProtection="1">
      <alignment horizontal="right" wrapText="1"/>
      <protection/>
    </xf>
    <xf numFmtId="3" fontId="23" fillId="56" borderId="0" xfId="0" applyNumberFormat="1" applyFont="1" applyFill="1" applyBorder="1" applyAlignment="1">
      <alignment wrapText="1"/>
    </xf>
    <xf numFmtId="196" fontId="23" fillId="56" borderId="0" xfId="0" applyNumberFormat="1" applyFont="1" applyFill="1" applyBorder="1" applyAlignment="1">
      <alignment/>
    </xf>
    <xf numFmtId="0" fontId="22" fillId="64" borderId="15" xfId="0" applyFont="1" applyFill="1" applyBorder="1" applyAlignment="1">
      <alignment wrapText="1"/>
    </xf>
    <xf numFmtId="0" fontId="23" fillId="56" borderId="15" xfId="0" applyFont="1" applyFill="1" applyBorder="1" applyAlignment="1">
      <alignment/>
    </xf>
    <xf numFmtId="0" fontId="23" fillId="56" borderId="15" xfId="0" applyFont="1" applyFill="1" applyBorder="1" applyAlignment="1">
      <alignment horizontal="left"/>
    </xf>
    <xf numFmtId="196" fontId="23" fillId="4" borderId="15" xfId="0" applyNumberFormat="1" applyFont="1" applyFill="1" applyBorder="1" applyAlignment="1">
      <alignment/>
    </xf>
    <xf numFmtId="9" fontId="23" fillId="0" borderId="15" xfId="0" applyNumberFormat="1" applyFont="1" applyBorder="1" applyAlignment="1">
      <alignment/>
    </xf>
    <xf numFmtId="0" fontId="23" fillId="16" borderId="15" xfId="0" applyFont="1" applyFill="1" applyBorder="1" applyAlignment="1">
      <alignment/>
    </xf>
    <xf numFmtId="0" fontId="23" fillId="16" borderId="15" xfId="0" applyFont="1" applyFill="1" applyBorder="1" applyAlignment="1">
      <alignment horizontal="left"/>
    </xf>
    <xf numFmtId="0" fontId="23" fillId="26" borderId="15" xfId="0" applyFont="1" applyFill="1" applyBorder="1" applyAlignment="1">
      <alignment/>
    </xf>
    <xf numFmtId="0" fontId="23" fillId="36" borderId="15" xfId="0" applyFont="1" applyFill="1" applyBorder="1" applyAlignment="1">
      <alignment horizontal="center"/>
    </xf>
    <xf numFmtId="196" fontId="23" fillId="36" borderId="15" xfId="0" applyNumberFormat="1" applyFont="1" applyFill="1" applyBorder="1" applyAlignment="1">
      <alignment/>
    </xf>
    <xf numFmtId="196" fontId="23" fillId="36" borderId="16" xfId="0" applyNumberFormat="1" applyFont="1" applyFill="1" applyBorder="1" applyAlignment="1">
      <alignment/>
    </xf>
    <xf numFmtId="191" fontId="22" fillId="0" borderId="0" xfId="78" applyNumberFormat="1" applyFont="1" applyBorder="1" applyAlignment="1">
      <alignment/>
    </xf>
    <xf numFmtId="9" fontId="0" fillId="0" borderId="0" xfId="85" applyAlignment="1">
      <alignment/>
    </xf>
    <xf numFmtId="1" fontId="23" fillId="0" borderId="0" xfId="63" applyNumberFormat="1" applyFont="1" applyFill="1" applyBorder="1" applyAlignment="1">
      <alignment/>
    </xf>
    <xf numFmtId="190" fontId="23" fillId="16" borderId="15" xfId="63" applyNumberFormat="1" applyFont="1" applyFill="1" applyBorder="1" applyAlignment="1">
      <alignment horizontal="center"/>
    </xf>
    <xf numFmtId="0" fontId="23" fillId="0" borderId="0" xfId="82" applyFont="1" applyFill="1" applyBorder="1" applyAlignment="1">
      <alignment vertical="top" wrapText="1"/>
      <protection/>
    </xf>
    <xf numFmtId="0" fontId="23" fillId="16" borderId="15" xfId="82" applyFont="1" applyFill="1" applyBorder="1" applyAlignment="1">
      <alignment wrapText="1"/>
      <protection/>
    </xf>
    <xf numFmtId="0" fontId="23" fillId="16" borderId="15" xfId="82" applyFont="1" applyFill="1" applyBorder="1" applyAlignment="1">
      <alignment vertical="top" wrapText="1"/>
      <protection/>
    </xf>
    <xf numFmtId="0" fontId="23" fillId="0" borderId="15" xfId="82" applyFont="1" applyFill="1" applyBorder="1" applyAlignment="1">
      <alignment vertical="top" wrapText="1"/>
      <protection/>
    </xf>
    <xf numFmtId="0" fontId="48" fillId="0" borderId="0" xfId="0" applyFont="1" applyAlignment="1">
      <alignment horizontal="left" indent="1"/>
    </xf>
    <xf numFmtId="0" fontId="48" fillId="0" borderId="0" xfId="0" applyFont="1" applyAlignment="1">
      <alignment vertical="top" wrapText="1"/>
    </xf>
    <xf numFmtId="0" fontId="48" fillId="0" borderId="15" xfId="0" applyFont="1" applyBorder="1" applyAlignment="1">
      <alignment wrapText="1"/>
    </xf>
    <xf numFmtId="0" fontId="48" fillId="0" borderId="15" xfId="0" applyFont="1" applyBorder="1" applyAlignment="1">
      <alignment/>
    </xf>
    <xf numFmtId="0" fontId="48" fillId="0" borderId="15" xfId="0" applyFont="1" applyBorder="1" applyAlignment="1">
      <alignment horizontal="left" indent="1"/>
    </xf>
    <xf numFmtId="190" fontId="48" fillId="0" borderId="15" xfId="78" applyNumberFormat="1" applyFont="1" applyBorder="1" applyAlignment="1">
      <alignment/>
    </xf>
    <xf numFmtId="0" fontId="23" fillId="0" borderId="0" xfId="0" applyFont="1" applyFill="1" applyBorder="1" applyAlignment="1">
      <alignment horizontal="center"/>
    </xf>
    <xf numFmtId="194" fontId="23" fillId="0" borderId="0" xfId="0" applyNumberFormat="1" applyFont="1" applyFill="1" applyBorder="1" applyAlignment="1">
      <alignment/>
    </xf>
    <xf numFmtId="0" fontId="0" fillId="0" borderId="0" xfId="0" applyFont="1" applyBorder="1" applyAlignment="1">
      <alignment horizontal="center"/>
    </xf>
    <xf numFmtId="0" fontId="23" fillId="0" borderId="15" xfId="82" applyFont="1" applyFill="1" applyBorder="1" applyAlignment="1">
      <alignment horizontal="center" vertical="top" wrapText="1"/>
      <protection/>
    </xf>
    <xf numFmtId="0" fontId="49" fillId="0" borderId="0" xfId="0" applyFont="1" applyFill="1" applyAlignment="1">
      <alignment vertical="top" wrapText="1"/>
    </xf>
    <xf numFmtId="0" fontId="49" fillId="0" borderId="0" xfId="0" applyFont="1" applyFill="1" applyAlignment="1">
      <alignment wrapText="1"/>
    </xf>
    <xf numFmtId="0" fontId="22" fillId="56" borderId="15" xfId="82" applyFont="1" applyFill="1" applyBorder="1" applyAlignment="1">
      <alignment horizontal="right"/>
      <protection/>
    </xf>
    <xf numFmtId="0" fontId="22" fillId="57" borderId="16" xfId="82" applyFont="1" applyFill="1" applyBorder="1" applyAlignment="1">
      <alignment horizontal="center"/>
      <protection/>
    </xf>
    <xf numFmtId="0" fontId="22" fillId="36" borderId="15" xfId="82" applyFont="1" applyFill="1" applyBorder="1" applyAlignment="1">
      <alignment wrapText="1"/>
      <protection/>
    </xf>
    <xf numFmtId="194" fontId="22" fillId="36" borderId="15" xfId="63" applyNumberFormat="1" applyFont="1" applyFill="1" applyBorder="1" applyAlignment="1">
      <alignment horizontal="right"/>
    </xf>
    <xf numFmtId="0" fontId="22" fillId="36" borderId="15" xfId="82" applyFont="1" applyFill="1" applyBorder="1">
      <alignment/>
      <protection/>
    </xf>
    <xf numFmtId="194" fontId="23" fillId="0" borderId="15" xfId="0" applyNumberFormat="1" applyFont="1" applyBorder="1" applyAlignment="1">
      <alignment/>
    </xf>
    <xf numFmtId="190" fontId="23" fillId="0" borderId="15" xfId="0" applyNumberFormat="1" applyFont="1" applyBorder="1" applyAlignment="1">
      <alignment/>
    </xf>
    <xf numFmtId="193" fontId="23" fillId="0" borderId="15" xfId="0" applyNumberFormat="1" applyFont="1" applyBorder="1" applyAlignment="1">
      <alignment/>
    </xf>
    <xf numFmtId="0" fontId="23" fillId="0" borderId="0" xfId="82" applyFont="1" applyBorder="1">
      <alignment/>
      <protection/>
    </xf>
    <xf numFmtId="192" fontId="23" fillId="0" borderId="0" xfId="63" applyNumberFormat="1" applyFont="1" applyBorder="1" applyAlignment="1">
      <alignment horizontal="center"/>
    </xf>
    <xf numFmtId="180" fontId="23" fillId="0" borderId="0" xfId="82" applyNumberFormat="1" applyFont="1" applyFill="1" applyBorder="1" applyAlignment="1">
      <alignment horizontal="left"/>
      <protection/>
    </xf>
    <xf numFmtId="193" fontId="22" fillId="36" borderId="15" xfId="82" applyNumberFormat="1" applyFont="1" applyFill="1" applyBorder="1">
      <alignment/>
      <protection/>
    </xf>
    <xf numFmtId="3" fontId="22" fillId="0" borderId="15" xfId="82" applyNumberFormat="1" applyFont="1" applyBorder="1" applyAlignment="1">
      <alignment horizontal="right"/>
      <protection/>
    </xf>
    <xf numFmtId="3" fontId="23" fillId="0" borderId="15" xfId="0" applyNumberFormat="1" applyFont="1" applyBorder="1" applyAlignment="1">
      <alignment wrapText="1"/>
    </xf>
    <xf numFmtId="0" fontId="23" fillId="0" borderId="0" xfId="0" applyFont="1" applyBorder="1" applyAlignment="1">
      <alignment wrapText="1"/>
    </xf>
    <xf numFmtId="0" fontId="27" fillId="57" borderId="16" xfId="0" applyFont="1" applyFill="1" applyBorder="1" applyAlignment="1">
      <alignment horizontal="center" wrapText="1"/>
    </xf>
    <xf numFmtId="0" fontId="0" fillId="0" borderId="15" xfId="0" applyFont="1" applyBorder="1" applyAlignment="1">
      <alignment wrapText="1"/>
    </xf>
    <xf numFmtId="0" fontId="25" fillId="36" borderId="15" xfId="82" applyFont="1" applyFill="1" applyBorder="1" applyAlignment="1">
      <alignment horizontal="center" wrapText="1"/>
      <protection/>
    </xf>
    <xf numFmtId="0" fontId="25" fillId="56" borderId="15" xfId="82" applyFont="1" applyFill="1" applyBorder="1" applyAlignment="1">
      <alignment/>
      <protection/>
    </xf>
    <xf numFmtId="0" fontId="26" fillId="0" borderId="15" xfId="0" applyFont="1" applyBorder="1" applyAlignment="1">
      <alignment/>
    </xf>
    <xf numFmtId="0" fontId="26" fillId="0" borderId="15" xfId="0" applyFont="1" applyFill="1" applyBorder="1" applyAlignment="1">
      <alignment/>
    </xf>
    <xf numFmtId="0" fontId="0" fillId="0" borderId="15" xfId="0" applyBorder="1" applyAlignment="1">
      <alignment wrapText="1"/>
    </xf>
    <xf numFmtId="0" fontId="0" fillId="56" borderId="15" xfId="0" applyFill="1" applyBorder="1" applyAlignment="1">
      <alignment wrapText="1"/>
    </xf>
    <xf numFmtId="0" fontId="0" fillId="36" borderId="15" xfId="0" applyFill="1" applyBorder="1" applyAlignment="1">
      <alignment wrapText="1"/>
    </xf>
    <xf numFmtId="0" fontId="22" fillId="0" borderId="0" xfId="0" applyFont="1" applyFill="1" applyBorder="1" applyAlignment="1">
      <alignment horizontal="center" wrapText="1"/>
    </xf>
    <xf numFmtId="0" fontId="24" fillId="0" borderId="0" xfId="0" applyFont="1" applyBorder="1" applyAlignment="1">
      <alignment horizontal="left" vertical="top" wrapText="1"/>
    </xf>
    <xf numFmtId="0" fontId="22" fillId="0" borderId="0" xfId="0" applyFont="1" applyBorder="1" applyAlignment="1">
      <alignment horizontal="left" vertical="top" wrapText="1"/>
    </xf>
    <xf numFmtId="0" fontId="22" fillId="0" borderId="0" xfId="0" applyFont="1" applyFill="1" applyBorder="1" applyAlignment="1">
      <alignment horizontal="center" vertical="center" wrapText="1"/>
    </xf>
    <xf numFmtId="0" fontId="0" fillId="0" borderId="17" xfId="0" applyFont="1" applyBorder="1" applyAlignment="1">
      <alignment horizontal="left" vertical="top" wrapText="1"/>
    </xf>
    <xf numFmtId="0" fontId="0" fillId="0" borderId="0" xfId="0" applyFont="1" applyBorder="1" applyAlignment="1">
      <alignment horizontal="left" vertical="top" wrapText="1"/>
    </xf>
    <xf numFmtId="0" fontId="23" fillId="0" borderId="15" xfId="82" applyFont="1" applyFill="1" applyBorder="1" applyAlignment="1">
      <alignment horizontal="left" vertical="top" wrapText="1"/>
      <protection/>
    </xf>
    <xf numFmtId="0" fontId="49" fillId="65" borderId="0" xfId="0" applyFont="1" applyFill="1" applyAlignment="1">
      <alignment horizontal="left" vertical="top" wrapText="1"/>
    </xf>
    <xf numFmtId="0" fontId="23" fillId="0" borderId="16" xfId="82" applyFont="1" applyFill="1" applyBorder="1" applyAlignment="1">
      <alignment horizontal="left" vertical="top"/>
      <protection/>
    </xf>
    <xf numFmtId="0" fontId="23" fillId="0" borderId="20" xfId="82" applyFont="1" applyFill="1" applyBorder="1" applyAlignment="1">
      <alignment horizontal="left" vertical="top"/>
      <protection/>
    </xf>
    <xf numFmtId="0" fontId="23" fillId="0" borderId="21" xfId="82" applyFont="1" applyFill="1" applyBorder="1" applyAlignment="1">
      <alignment horizontal="left" vertical="top"/>
      <protection/>
    </xf>
    <xf numFmtId="0" fontId="48" fillId="0" borderId="0" xfId="0" applyFont="1" applyAlignment="1">
      <alignment horizontal="left" vertical="top" wrapText="1"/>
    </xf>
    <xf numFmtId="0" fontId="22" fillId="57" borderId="15" xfId="82" applyFont="1" applyFill="1" applyBorder="1" applyAlignment="1">
      <alignment horizontal="center"/>
      <protection/>
    </xf>
    <xf numFmtId="0" fontId="22" fillId="56" borderId="22" xfId="82" applyFont="1" applyFill="1" applyBorder="1" applyAlignment="1">
      <alignment horizontal="left" wrapText="1"/>
      <protection/>
    </xf>
    <xf numFmtId="0" fontId="22" fillId="56" borderId="23" xfId="82" applyFont="1" applyFill="1" applyBorder="1" applyAlignment="1">
      <alignment horizontal="left" wrapText="1"/>
      <protection/>
    </xf>
    <xf numFmtId="0" fontId="22" fillId="56" borderId="0" xfId="82" applyFont="1" applyFill="1" applyBorder="1" applyAlignment="1">
      <alignment horizontal="left" wrapText="1"/>
      <protection/>
    </xf>
    <xf numFmtId="0" fontId="23" fillId="0" borderId="0" xfId="82" applyFont="1" applyFill="1" applyBorder="1" applyAlignment="1">
      <alignment horizontal="center" wrapText="1"/>
      <protection/>
    </xf>
    <xf numFmtId="0" fontId="22" fillId="57" borderId="16" xfId="82" applyFont="1" applyFill="1" applyBorder="1" applyAlignment="1">
      <alignment horizontal="center"/>
      <protection/>
    </xf>
    <xf numFmtId="0" fontId="22" fillId="57" borderId="20" xfId="82" applyFont="1" applyFill="1" applyBorder="1" applyAlignment="1">
      <alignment horizontal="center"/>
      <protection/>
    </xf>
    <xf numFmtId="0" fontId="22" fillId="57" borderId="21" xfId="82" applyFont="1" applyFill="1" applyBorder="1" applyAlignment="1">
      <alignment horizontal="center"/>
      <protection/>
    </xf>
  </cellXfs>
  <cellStyles count="87">
    <cellStyle name="Normal" xfId="0"/>
    <cellStyle name="20 % - Accent1" xfId="15"/>
    <cellStyle name="20 % - Accent2" xfId="16"/>
    <cellStyle name="20 % - Accent3" xfId="17"/>
    <cellStyle name="20 % - Accent4" xfId="18"/>
    <cellStyle name="20 % - Accent5" xfId="19"/>
    <cellStyle name="20 % - Accent6" xfId="20"/>
    <cellStyle name="20% - Ênfase1" xfId="21"/>
    <cellStyle name="20% - Ênfase2" xfId="22"/>
    <cellStyle name="20% - Ênfase3" xfId="23"/>
    <cellStyle name="20% - Ênfase4" xfId="24"/>
    <cellStyle name="20% - Ênfase5" xfId="25"/>
    <cellStyle name="20% - Ênfase6" xfId="26"/>
    <cellStyle name="40 % - Accent1" xfId="27"/>
    <cellStyle name="40 % - Accent2" xfId="28"/>
    <cellStyle name="40 % - Accent3" xfId="29"/>
    <cellStyle name="40 % - Accent4" xfId="30"/>
    <cellStyle name="40 % - Accent5" xfId="31"/>
    <cellStyle name="40 % - Accent6" xfId="32"/>
    <cellStyle name="40% - Ênfase1" xfId="33"/>
    <cellStyle name="40% - Ênfase2" xfId="34"/>
    <cellStyle name="40% - Ênfase3" xfId="35"/>
    <cellStyle name="40% - Ênfase4" xfId="36"/>
    <cellStyle name="40% - Ênfase5" xfId="37"/>
    <cellStyle name="40% - Ênfase6" xfId="38"/>
    <cellStyle name="60 % - Accent1" xfId="39"/>
    <cellStyle name="60 % - Accent2" xfId="40"/>
    <cellStyle name="60 % - Accent3" xfId="41"/>
    <cellStyle name="60 % - Accent4" xfId="42"/>
    <cellStyle name="60 % - Accent5" xfId="43"/>
    <cellStyle name="60 % - Accent6" xfId="44"/>
    <cellStyle name="60% - Ênfase1" xfId="45"/>
    <cellStyle name="60% - Ênfase2" xfId="46"/>
    <cellStyle name="60% - Ênfase3" xfId="47"/>
    <cellStyle name="60% - Ênfase4" xfId="48"/>
    <cellStyle name="60% - Ênfase5" xfId="49"/>
    <cellStyle name="60% - Ênfase6" xfId="50"/>
    <cellStyle name="Accent1" xfId="51"/>
    <cellStyle name="Accent2" xfId="52"/>
    <cellStyle name="Accent3" xfId="53"/>
    <cellStyle name="Accent4" xfId="54"/>
    <cellStyle name="Accent5" xfId="55"/>
    <cellStyle name="Accent6" xfId="56"/>
    <cellStyle name="Avertissement" xfId="57"/>
    <cellStyle name="Bom" xfId="58"/>
    <cellStyle name="Calcul" xfId="59"/>
    <cellStyle name="Cellule liée" xfId="60"/>
    <cellStyle name="Célula de Verificação" xfId="61"/>
    <cellStyle name="Célula Vinculada" xfId="62"/>
    <cellStyle name="Currency 2" xfId="63"/>
    <cellStyle name="Ênfase1" xfId="64"/>
    <cellStyle name="Ênfase2" xfId="65"/>
    <cellStyle name="Ênfase3" xfId="66"/>
    <cellStyle name="Ênfase4" xfId="67"/>
    <cellStyle name="Ênfase5" xfId="68"/>
    <cellStyle name="Ênfase6" xfId="69"/>
    <cellStyle name="Entrada" xfId="70"/>
    <cellStyle name="Entrée" xfId="71"/>
    <cellStyle name="Incorreto" xfId="72"/>
    <cellStyle name="Insatisfaisant" xfId="73"/>
    <cellStyle name="Hyperlink" xfId="74"/>
    <cellStyle name="Followed Hyperlink" xfId="75"/>
    <cellStyle name="Comma" xfId="76"/>
    <cellStyle name="Comma [0]" xfId="77"/>
    <cellStyle name="Currency" xfId="78"/>
    <cellStyle name="Currency [0]" xfId="79"/>
    <cellStyle name="Neutra" xfId="80"/>
    <cellStyle name="Neutre" xfId="81"/>
    <cellStyle name="Normal 2" xfId="82"/>
    <cellStyle name="Nota" xfId="83"/>
    <cellStyle name="Note" xfId="84"/>
    <cellStyle name="Percent" xfId="85"/>
    <cellStyle name="Saída" xfId="86"/>
    <cellStyle name="Satisfaisant" xfId="87"/>
    <cellStyle name="Sortie" xfId="88"/>
    <cellStyle name="Texte explicatif" xfId="89"/>
    <cellStyle name="Texto de Aviso" xfId="90"/>
    <cellStyle name="Titre" xfId="91"/>
    <cellStyle name="Titre 1" xfId="92"/>
    <cellStyle name="Titre 2" xfId="93"/>
    <cellStyle name="Titre 3" xfId="94"/>
    <cellStyle name="Titre 4" xfId="95"/>
    <cellStyle name="Título 1 1" xfId="96"/>
    <cellStyle name="Título 1 1 1" xfId="97"/>
    <cellStyle name="Título 4" xfId="98"/>
    <cellStyle name="Total" xfId="99"/>
    <cellStyle name="Vérification" xfId="1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280099"/>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36"/>
  <sheetViews>
    <sheetView zoomScale="216" zoomScaleNormal="216" zoomScalePageLayoutView="0" workbookViewId="0" topLeftCell="A3">
      <selection activeCell="D34" sqref="D34"/>
    </sheetView>
  </sheetViews>
  <sheetFormatPr defaultColWidth="19.28125" defaultRowHeight="12.75"/>
  <cols>
    <col min="1" max="1" width="39.421875" style="113" customWidth="1"/>
    <col min="2" max="2" width="16.7109375" style="86" customWidth="1"/>
    <col min="3" max="3" width="19.7109375" style="86" customWidth="1"/>
    <col min="4" max="4" width="15.8515625" style="34" customWidth="1"/>
    <col min="5" max="16384" width="19.28125" style="34" customWidth="1"/>
  </cols>
  <sheetData>
    <row r="1" spans="1:4" ht="36.75" customHeight="1">
      <c r="A1" s="301" t="s">
        <v>159</v>
      </c>
      <c r="B1" s="301"/>
      <c r="C1" s="301"/>
      <c r="D1" s="301"/>
    </row>
    <row r="2" spans="1:2" ht="24" customHeight="1">
      <c r="A2" s="304" t="s">
        <v>120</v>
      </c>
      <c r="B2" s="304"/>
    </row>
    <row r="3" ht="15.75">
      <c r="A3" s="85"/>
    </row>
    <row r="4" spans="1:4" ht="33.75">
      <c r="A4" s="87"/>
      <c r="B4" s="88" t="s">
        <v>122</v>
      </c>
      <c r="C4" s="88" t="s">
        <v>121</v>
      </c>
      <c r="D4" s="88" t="s">
        <v>27</v>
      </c>
    </row>
    <row r="5" spans="1:4" ht="16.5">
      <c r="A5" s="88" t="s">
        <v>5</v>
      </c>
      <c r="B5" s="89" t="s">
        <v>13</v>
      </c>
      <c r="C5" s="89" t="s">
        <v>53</v>
      </c>
      <c r="D5" s="90"/>
    </row>
    <row r="6" spans="1:5" ht="16.5">
      <c r="A6" s="91" t="s">
        <v>39</v>
      </c>
      <c r="B6" s="92">
        <f>'Registration Revenue &amp; Costs'!C51</f>
        <v>585816.5</v>
      </c>
      <c r="C6" s="93">
        <f>'Registration Revenue &amp; Costs'!D51</f>
        <v>468860.8</v>
      </c>
      <c r="D6" s="94" t="s">
        <v>96</v>
      </c>
      <c r="E6" s="95"/>
    </row>
    <row r="7" spans="1:5" ht="15.75">
      <c r="A7" s="96"/>
      <c r="B7" s="92"/>
      <c r="C7" s="93"/>
      <c r="D7" s="94"/>
      <c r="E7" s="95"/>
    </row>
    <row r="8" spans="1:5" ht="16.5">
      <c r="A8" s="97" t="s">
        <v>58</v>
      </c>
      <c r="B8" s="98"/>
      <c r="C8" s="98"/>
      <c r="D8" s="94"/>
      <c r="E8" s="95"/>
    </row>
    <row r="9" spans="1:4" ht="15.75">
      <c r="A9" s="99" t="s">
        <v>107</v>
      </c>
      <c r="B9" s="92">
        <f>'AV-Convention Centre '!B20</f>
        <v>238963.48</v>
      </c>
      <c r="C9" s="100">
        <f>B9</f>
        <v>238963.48</v>
      </c>
      <c r="D9" s="101"/>
    </row>
    <row r="10" spans="1:4" ht="15.75">
      <c r="A10" s="102"/>
      <c r="B10" s="92"/>
      <c r="C10" s="93"/>
      <c r="D10" s="103"/>
    </row>
    <row r="11" spans="1:4" ht="16.5">
      <c r="A11" s="91" t="s">
        <v>71</v>
      </c>
      <c r="B11" s="93">
        <f>Catering!G19</f>
        <v>189950</v>
      </c>
      <c r="C11" s="93">
        <f>B11*0.8</f>
        <v>151960</v>
      </c>
      <c r="D11" s="103"/>
    </row>
    <row r="12" spans="1:4" ht="15.75">
      <c r="A12" s="91"/>
      <c r="B12" s="92"/>
      <c r="C12" s="93"/>
      <c r="D12" s="103"/>
    </row>
    <row r="13" spans="1:4" ht="16.5">
      <c r="A13" s="91" t="s">
        <v>108</v>
      </c>
      <c r="B13" s="92">
        <f>'Committee and Speakers'!F9</f>
        <v>55505</v>
      </c>
      <c r="C13" s="93">
        <f>B13</f>
        <v>55505</v>
      </c>
      <c r="D13" s="103"/>
    </row>
    <row r="14" spans="1:4" ht="15.75">
      <c r="A14" s="91"/>
      <c r="B14" s="92"/>
      <c r="C14" s="93"/>
      <c r="D14" s="103"/>
    </row>
    <row r="15" spans="1:4" ht="16.5">
      <c r="A15" s="96" t="s">
        <v>110</v>
      </c>
      <c r="B15" s="92">
        <f>'Marketing &amp; Promotions'!B10</f>
        <v>27001</v>
      </c>
      <c r="C15" s="93">
        <f>B15</f>
        <v>27001</v>
      </c>
      <c r="D15" s="101"/>
    </row>
    <row r="16" spans="1:4" ht="16.5">
      <c r="A16" s="96" t="s">
        <v>86</v>
      </c>
      <c r="B16" s="92">
        <f>'Marketing &amp; Promotions'!B18</f>
        <v>16000</v>
      </c>
      <c r="C16" s="93">
        <f>'Marketing &amp; Promotions'!C18</f>
        <v>12800</v>
      </c>
      <c r="D16" s="101"/>
    </row>
    <row r="17" spans="1:4" ht="15.75">
      <c r="A17" s="104"/>
      <c r="B17" s="92"/>
      <c r="C17" s="93"/>
      <c r="D17" s="103"/>
    </row>
    <row r="18" spans="1:4" ht="16.5">
      <c r="A18" s="91" t="s">
        <v>105</v>
      </c>
      <c r="B18" s="92">
        <f>'Organizational Services'!B12</f>
        <v>41005</v>
      </c>
      <c r="C18" s="93">
        <f>'Organizational Services'!C12</f>
        <v>35805</v>
      </c>
      <c r="D18" s="103"/>
    </row>
    <row r="19" spans="1:4" ht="15.75">
      <c r="A19" s="91"/>
      <c r="B19" s="92"/>
      <c r="C19" s="93"/>
      <c r="D19" s="103"/>
    </row>
    <row r="20" spans="1:4" ht="16.5">
      <c r="A20" s="91" t="s">
        <v>14</v>
      </c>
      <c r="B20" s="92">
        <f>'Services and Security'!B16</f>
        <v>11834.32</v>
      </c>
      <c r="C20" s="93">
        <f>B20</f>
        <v>11834.32</v>
      </c>
      <c r="D20" s="103"/>
    </row>
    <row r="21" spans="1:4" ht="15.75">
      <c r="A21" s="91"/>
      <c r="B21" s="92"/>
      <c r="C21" s="93"/>
      <c r="D21" s="103"/>
    </row>
    <row r="22" spans="1:4" ht="16.5">
      <c r="A22" s="91" t="s">
        <v>81</v>
      </c>
      <c r="B22" s="92">
        <f>'Support Services'!B16</f>
        <v>0</v>
      </c>
      <c r="C22" s="93">
        <f>B22</f>
        <v>0</v>
      </c>
      <c r="D22" s="103"/>
    </row>
    <row r="23" spans="1:4" ht="15.75">
      <c r="A23" s="91"/>
      <c r="B23" s="92"/>
      <c r="C23" s="93"/>
      <c r="D23" s="103"/>
    </row>
    <row r="24" spans="1:4" ht="16.5">
      <c r="A24" s="97" t="s">
        <v>42</v>
      </c>
      <c r="B24" s="105">
        <f>SUM(B9:B22)</f>
        <v>580258.7999999999</v>
      </c>
      <c r="C24" s="105">
        <f>SUM(C9:C22)</f>
        <v>533868.7999999999</v>
      </c>
      <c r="D24" s="103"/>
    </row>
    <row r="25" spans="1:4" ht="15.75">
      <c r="A25" s="106"/>
      <c r="B25" s="107"/>
      <c r="C25" s="107"/>
      <c r="D25" s="103"/>
    </row>
    <row r="26" spans="1:4" ht="16.5">
      <c r="A26" s="106" t="s">
        <v>106</v>
      </c>
      <c r="B26" s="107">
        <f>B24*0.1</f>
        <v>58025.88</v>
      </c>
      <c r="C26" s="107">
        <f>C24*0.1</f>
        <v>53386.88</v>
      </c>
      <c r="D26" s="108"/>
    </row>
    <row r="27" spans="1:4" ht="15.75">
      <c r="A27" s="106"/>
      <c r="B27" s="107"/>
      <c r="C27" s="107"/>
      <c r="D27" s="103"/>
    </row>
    <row r="28" spans="1:5" ht="16.5">
      <c r="A28" s="109" t="s">
        <v>43</v>
      </c>
      <c r="B28" s="110">
        <v>0</v>
      </c>
      <c r="C28" s="110">
        <v>0</v>
      </c>
      <c r="D28" s="305" t="s">
        <v>160</v>
      </c>
      <c r="E28" s="306"/>
    </row>
    <row r="29" spans="1:5" ht="15.75">
      <c r="A29" s="109"/>
      <c r="B29" s="110"/>
      <c r="C29" s="110"/>
      <c r="D29" s="305"/>
      <c r="E29" s="306"/>
    </row>
    <row r="30" spans="1:5" ht="16.5">
      <c r="A30" s="111" t="s">
        <v>28</v>
      </c>
      <c r="B30" s="100">
        <f>(B24+B26+B28)</f>
        <v>638284.6799999999</v>
      </c>
      <c r="C30" s="100">
        <f>(C24+C26+C28)</f>
        <v>587255.6799999999</v>
      </c>
      <c r="D30" s="103"/>
      <c r="E30" s="34" t="s">
        <v>45</v>
      </c>
    </row>
    <row r="31" spans="1:4" ht="15.75">
      <c r="A31" s="109"/>
      <c r="B31" s="110"/>
      <c r="C31" s="110"/>
      <c r="D31" s="103"/>
    </row>
    <row r="32" spans="1:4" ht="16.5">
      <c r="A32" s="97" t="s">
        <v>29</v>
      </c>
      <c r="B32" s="98">
        <f>B6-B30</f>
        <v>-52468.179999999935</v>
      </c>
      <c r="C32" s="112">
        <f>C6-C30</f>
        <v>-118394.87999999995</v>
      </c>
      <c r="D32" s="103" t="s">
        <v>96</v>
      </c>
    </row>
    <row r="33" ht="15.75">
      <c r="A33" s="85"/>
    </row>
    <row r="34" ht="15.75">
      <c r="A34" s="85"/>
    </row>
    <row r="35" ht="16.5">
      <c r="A35" s="113" t="s">
        <v>73</v>
      </c>
    </row>
    <row r="36" spans="1:4" ht="76.5" customHeight="1">
      <c r="A36" s="302" t="s">
        <v>145</v>
      </c>
      <c r="B36" s="303"/>
      <c r="C36" s="303"/>
      <c r="D36" s="303"/>
    </row>
  </sheetData>
  <sheetProtection/>
  <mergeCells count="4">
    <mergeCell ref="A1:D1"/>
    <mergeCell ref="A36:D36"/>
    <mergeCell ref="A2:B2"/>
    <mergeCell ref="D28:E29"/>
  </mergeCells>
  <printOptions/>
  <pageMargins left="0.5118055555555556" right="0.5118055555555556" top="0.7875" bottom="0.7875" header="0.5118055555555556" footer="0.5118055555555556"/>
  <pageSetup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C16"/>
  <sheetViews>
    <sheetView zoomScale="98" zoomScaleNormal="98" zoomScalePageLayoutView="0" workbookViewId="0" topLeftCell="A1">
      <selection activeCell="E24" sqref="E24"/>
    </sheetView>
  </sheetViews>
  <sheetFormatPr defaultColWidth="9.140625" defaultRowHeight="12.75"/>
  <cols>
    <col min="1" max="1" width="39.421875" style="0" customWidth="1"/>
    <col min="2" max="2" width="29.00390625" style="0" customWidth="1"/>
    <col min="3" max="3" width="26.7109375" style="0" customWidth="1"/>
  </cols>
  <sheetData>
    <row r="1" spans="1:2" ht="16.5">
      <c r="A1" s="15" t="s">
        <v>14</v>
      </c>
      <c r="B1" s="18"/>
    </row>
    <row r="2" spans="1:3" ht="13.5">
      <c r="A2" s="41" t="s">
        <v>5</v>
      </c>
      <c r="B2" s="42" t="s">
        <v>11</v>
      </c>
      <c r="C2" s="65" t="s">
        <v>27</v>
      </c>
    </row>
    <row r="3" spans="1:3" ht="13.5">
      <c r="A3" s="13" t="s">
        <v>114</v>
      </c>
      <c r="B3" s="76">
        <v>4700</v>
      </c>
      <c r="C3" s="298"/>
    </row>
    <row r="4" spans="1:3" ht="13.5">
      <c r="A4" s="13" t="s">
        <v>15</v>
      </c>
      <c r="B4" s="76">
        <v>0</v>
      </c>
      <c r="C4" s="298"/>
    </row>
    <row r="5" spans="1:3" ht="13.5">
      <c r="A5" s="13" t="s">
        <v>59</v>
      </c>
      <c r="B5" s="76">
        <v>0</v>
      </c>
      <c r="C5" s="298"/>
    </row>
    <row r="6" spans="1:3" ht="13.5">
      <c r="A6" s="13" t="s">
        <v>16</v>
      </c>
      <c r="B6" s="76">
        <v>2000</v>
      </c>
      <c r="C6" s="298"/>
    </row>
    <row r="7" spans="1:3" ht="13.5">
      <c r="A7" s="6" t="s">
        <v>1</v>
      </c>
      <c r="B7" s="77">
        <v>0</v>
      </c>
      <c r="C7" s="298"/>
    </row>
    <row r="8" spans="1:3" ht="13.5">
      <c r="A8" s="6" t="s">
        <v>123</v>
      </c>
      <c r="B8" s="77">
        <v>0</v>
      </c>
      <c r="C8" s="298"/>
    </row>
    <row r="9" spans="1:3" ht="13.5">
      <c r="A9" s="6" t="s">
        <v>62</v>
      </c>
      <c r="B9" s="77">
        <v>3500</v>
      </c>
      <c r="C9" s="298"/>
    </row>
    <row r="10" spans="1:3" ht="27.75">
      <c r="A10" s="6" t="s">
        <v>61</v>
      </c>
      <c r="B10" s="77">
        <v>0</v>
      </c>
      <c r="C10" s="298"/>
    </row>
    <row r="11" spans="1:3" ht="13.5">
      <c r="A11" s="6" t="s">
        <v>102</v>
      </c>
      <c r="B11" s="77">
        <v>0</v>
      </c>
      <c r="C11" s="298"/>
    </row>
    <row r="12" spans="1:3" ht="13.5">
      <c r="A12" s="6" t="s">
        <v>22</v>
      </c>
      <c r="B12" s="77">
        <v>1</v>
      </c>
      <c r="C12" s="298"/>
    </row>
    <row r="13" spans="1:3" ht="13.5">
      <c r="A13" s="6" t="s">
        <v>60</v>
      </c>
      <c r="B13" s="77">
        <v>1</v>
      </c>
      <c r="C13" s="298"/>
    </row>
    <row r="14" spans="1:3" ht="13.5">
      <c r="A14" s="19" t="s">
        <v>17</v>
      </c>
      <c r="B14" s="78">
        <f>SUM(B3:B13)</f>
        <v>10202</v>
      </c>
      <c r="C14" s="298" t="s">
        <v>97</v>
      </c>
    </row>
    <row r="15" spans="1:3" ht="13.5">
      <c r="A15" s="20" t="s">
        <v>47</v>
      </c>
      <c r="B15" s="82">
        <f>B14*0.16</f>
        <v>1632.32</v>
      </c>
      <c r="C15" s="299"/>
    </row>
    <row r="16" spans="1:3" ht="13.5">
      <c r="A16" s="40" t="s">
        <v>0</v>
      </c>
      <c r="B16" s="83">
        <f>SUM(B14:B15)</f>
        <v>11834.32</v>
      </c>
      <c r="C16" s="300"/>
    </row>
  </sheetData>
  <sheetProtection/>
  <printOptions/>
  <pageMargins left="0.787401575" right="0.787401575" top="0.984251969" bottom="0.984251969" header="0.3" footer="0.3"/>
  <pageSetup horizontalDpi="600" verticalDpi="600" orientation="portrait"/>
</worksheet>
</file>

<file path=xl/worksheets/sheet11.xml><?xml version="1.0" encoding="utf-8"?>
<worksheet xmlns="http://schemas.openxmlformats.org/spreadsheetml/2006/main" xmlns:r="http://schemas.openxmlformats.org/officeDocument/2006/relationships">
  <dimension ref="A1:C6"/>
  <sheetViews>
    <sheetView tabSelected="1" zoomScale="106" zoomScaleNormal="106" zoomScalePageLayoutView="0" workbookViewId="0" topLeftCell="A1">
      <selection activeCell="D15" sqref="D15"/>
    </sheetView>
  </sheetViews>
  <sheetFormatPr defaultColWidth="9.140625" defaultRowHeight="12.75"/>
  <cols>
    <col min="1" max="1" width="46.28125" style="118" customWidth="1"/>
    <col min="2" max="2" width="25.7109375" style="118" customWidth="1"/>
    <col min="3" max="3" width="24.7109375" style="118" customWidth="1"/>
    <col min="4" max="16384" width="9.140625" style="118" customWidth="1"/>
  </cols>
  <sheetData>
    <row r="1" ht="15.75">
      <c r="A1" s="43" t="s">
        <v>81</v>
      </c>
    </row>
    <row r="2" spans="1:3" ht="15.75">
      <c r="A2" s="190" t="s">
        <v>82</v>
      </c>
      <c r="B2" s="190" t="s">
        <v>103</v>
      </c>
      <c r="C2" s="190" t="s">
        <v>27</v>
      </c>
    </row>
    <row r="3" spans="1:3" ht="15.75">
      <c r="A3" s="103" t="s">
        <v>104</v>
      </c>
      <c r="B3" s="193">
        <v>0</v>
      </c>
      <c r="C3" s="211"/>
    </row>
    <row r="4" spans="1:3" ht="15.75">
      <c r="A4" s="103" t="s">
        <v>83</v>
      </c>
      <c r="B4" s="193">
        <v>0</v>
      </c>
      <c r="C4" s="211"/>
    </row>
    <row r="5" spans="1:3" ht="15.75">
      <c r="A5" s="103" t="s">
        <v>84</v>
      </c>
      <c r="B5" s="193">
        <v>0</v>
      </c>
      <c r="C5" s="211"/>
    </row>
    <row r="6" spans="1:3" ht="16.5">
      <c r="A6" s="180" t="s">
        <v>0</v>
      </c>
      <c r="B6" s="195">
        <f>SUM(B3:B5)</f>
        <v>0</v>
      </c>
      <c r="C6" s="211" t="s">
        <v>97</v>
      </c>
    </row>
  </sheetData>
  <sheetProtection/>
  <printOptions/>
  <pageMargins left="0.787401575" right="0.787401575" top="0.984251969" bottom="0.984251969"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K47"/>
  <sheetViews>
    <sheetView zoomScale="96" zoomScaleNormal="96" zoomScalePageLayoutView="0" workbookViewId="0" topLeftCell="A22">
      <selection activeCell="H29" sqref="G29:H29"/>
    </sheetView>
  </sheetViews>
  <sheetFormatPr defaultColWidth="8.8515625" defaultRowHeight="12.75"/>
  <cols>
    <col min="1" max="1" width="42.28125" style="118" customWidth="1"/>
    <col min="2" max="2" width="13.421875" style="118" customWidth="1"/>
    <col min="3" max="3" width="7.7109375" style="118" customWidth="1"/>
    <col min="4" max="4" width="8.421875" style="118" customWidth="1"/>
    <col min="5" max="5" width="7.7109375" style="118" customWidth="1"/>
    <col min="6" max="6" width="10.140625" style="118" customWidth="1"/>
    <col min="7" max="7" width="8.8515625" style="118" customWidth="1"/>
    <col min="8" max="8" width="12.8515625" style="118" customWidth="1"/>
    <col min="9" max="9" width="45.140625" style="118" customWidth="1"/>
    <col min="10" max="10" width="7.140625" style="118" customWidth="1"/>
    <col min="11" max="16384" width="8.8515625" style="118" customWidth="1"/>
  </cols>
  <sheetData>
    <row r="1" spans="1:9" s="116" customFormat="1" ht="72" customHeight="1">
      <c r="A1" s="308" t="s">
        <v>137</v>
      </c>
      <c r="B1" s="308"/>
      <c r="C1" s="275"/>
      <c r="D1" s="275"/>
      <c r="E1" s="275"/>
      <c r="F1" s="275"/>
      <c r="G1" s="275"/>
      <c r="H1" s="276"/>
      <c r="I1" s="276"/>
    </row>
    <row r="2" spans="1:9" s="116" customFormat="1" ht="22.5" customHeight="1">
      <c r="A2" s="266"/>
      <c r="B2" s="266"/>
      <c r="C2" s="266"/>
      <c r="D2" s="266"/>
      <c r="E2" s="266"/>
      <c r="F2" s="266"/>
      <c r="G2" s="266"/>
      <c r="H2" s="119"/>
      <c r="I2" s="119"/>
    </row>
    <row r="3" ht="15.75">
      <c r="A3" s="117"/>
    </row>
    <row r="4" spans="1:7" ht="15.75" customHeight="1">
      <c r="A4" s="262" t="s">
        <v>161</v>
      </c>
      <c r="B4" s="260" t="s">
        <v>152</v>
      </c>
      <c r="C4" s="114"/>
      <c r="D4" s="307" t="s">
        <v>155</v>
      </c>
      <c r="E4" s="307"/>
      <c r="F4" s="307"/>
      <c r="G4" s="307"/>
    </row>
    <row r="5" spans="1:7" s="119" customFormat="1" ht="16.5">
      <c r="A5" s="157" t="s">
        <v>146</v>
      </c>
      <c r="B5" s="138">
        <v>580</v>
      </c>
      <c r="D5" s="307"/>
      <c r="E5" s="307"/>
      <c r="F5" s="307"/>
      <c r="G5" s="307"/>
    </row>
    <row r="6" spans="1:8" s="115" customFormat="1" ht="16.5">
      <c r="A6" s="157" t="s">
        <v>147</v>
      </c>
      <c r="B6" s="138">
        <v>530</v>
      </c>
      <c r="D6" s="274" t="s">
        <v>146</v>
      </c>
      <c r="E6" s="307" t="s">
        <v>156</v>
      </c>
      <c r="F6" s="307"/>
      <c r="G6" s="307"/>
      <c r="H6" s="122"/>
    </row>
    <row r="7" spans="1:8" s="115" customFormat="1" ht="16.5">
      <c r="A7" s="157" t="s">
        <v>148</v>
      </c>
      <c r="B7" s="138">
        <v>500</v>
      </c>
      <c r="D7" s="274" t="s">
        <v>147</v>
      </c>
      <c r="E7" s="309" t="s">
        <v>157</v>
      </c>
      <c r="F7" s="310"/>
      <c r="G7" s="311"/>
      <c r="H7" s="122"/>
    </row>
    <row r="8" spans="1:8" s="115" customFormat="1" ht="16.5">
      <c r="A8" s="157" t="s">
        <v>48</v>
      </c>
      <c r="B8" s="138">
        <v>300</v>
      </c>
      <c r="D8" s="274" t="s">
        <v>148</v>
      </c>
      <c r="E8" s="309" t="s">
        <v>158</v>
      </c>
      <c r="F8" s="310"/>
      <c r="G8" s="311"/>
      <c r="H8" s="122"/>
    </row>
    <row r="9" spans="1:8" s="115" customFormat="1" ht="16.5">
      <c r="A9" s="262" t="s">
        <v>162</v>
      </c>
      <c r="B9" s="138"/>
      <c r="D9" s="261"/>
      <c r="E9" s="261"/>
      <c r="F9" s="261"/>
      <c r="G9" s="261"/>
      <c r="H9" s="122"/>
    </row>
    <row r="10" spans="1:7" ht="16.5">
      <c r="A10" s="157" t="s">
        <v>146</v>
      </c>
      <c r="B10" s="138">
        <f>B5*0.9</f>
        <v>522</v>
      </c>
      <c r="D10" s="261"/>
      <c r="E10" s="261"/>
      <c r="F10" s="261"/>
      <c r="G10" s="261"/>
    </row>
    <row r="11" spans="1:11" s="115" customFormat="1" ht="16.5">
      <c r="A11" s="157" t="s">
        <v>147</v>
      </c>
      <c r="B11" s="138">
        <f>B6*0.9</f>
        <v>477</v>
      </c>
      <c r="D11" s="120"/>
      <c r="E11" s="120"/>
      <c r="F11" s="120"/>
      <c r="G11" s="121"/>
      <c r="H11" s="122"/>
      <c r="K11" s="118"/>
    </row>
    <row r="12" spans="1:11" s="115" customFormat="1" ht="16.5">
      <c r="A12" s="157" t="s">
        <v>148</v>
      </c>
      <c r="B12" s="138">
        <f>B7*0.85</f>
        <v>425</v>
      </c>
      <c r="D12" s="120"/>
      <c r="E12" s="120"/>
      <c r="F12" s="120"/>
      <c r="H12" s="122"/>
      <c r="K12" s="118"/>
    </row>
    <row r="13" spans="1:11" s="115" customFormat="1" ht="16.5">
      <c r="A13" s="157" t="s">
        <v>48</v>
      </c>
      <c r="B13" s="138">
        <f>B8*0.85</f>
        <v>255</v>
      </c>
      <c r="D13" s="120"/>
      <c r="E13" s="120"/>
      <c r="F13" s="120"/>
      <c r="H13" s="122"/>
      <c r="K13" s="118"/>
    </row>
    <row r="14" spans="1:8" s="115" customFormat="1" ht="16.5">
      <c r="A14" s="263" t="s">
        <v>49</v>
      </c>
      <c r="B14" s="138"/>
      <c r="D14" s="120"/>
      <c r="E14" s="120"/>
      <c r="F14" s="120"/>
      <c r="G14" s="123"/>
      <c r="H14" s="122"/>
    </row>
    <row r="15" spans="1:11" ht="16.5">
      <c r="A15" s="157" t="s">
        <v>146</v>
      </c>
      <c r="B15" s="138">
        <v>350</v>
      </c>
      <c r="D15" s="124"/>
      <c r="E15" s="124"/>
      <c r="F15" s="124"/>
      <c r="K15" s="258"/>
    </row>
    <row r="16" spans="1:11" s="115" customFormat="1" ht="16.5">
      <c r="A16" s="157" t="s">
        <v>147</v>
      </c>
      <c r="B16" s="138">
        <v>250</v>
      </c>
      <c r="C16" s="114"/>
      <c r="D16" s="114"/>
      <c r="E16" s="114"/>
      <c r="F16" s="114"/>
      <c r="G16" s="114"/>
      <c r="H16" s="114"/>
      <c r="K16" s="258"/>
    </row>
    <row r="17" spans="1:11" s="119" customFormat="1" ht="16.5">
      <c r="A17" s="157" t="s">
        <v>148</v>
      </c>
      <c r="B17" s="138">
        <v>150</v>
      </c>
      <c r="D17" s="125"/>
      <c r="E17" s="125"/>
      <c r="F17" s="125"/>
      <c r="K17" s="258"/>
    </row>
    <row r="18" spans="1:11" s="115" customFormat="1" ht="16.5">
      <c r="A18" s="157" t="s">
        <v>48</v>
      </c>
      <c r="B18" s="138">
        <v>120</v>
      </c>
      <c r="D18" s="126"/>
      <c r="E18" s="120"/>
      <c r="F18" s="120"/>
      <c r="G18" s="121"/>
      <c r="H18" s="122"/>
      <c r="K18" s="258"/>
    </row>
    <row r="19" spans="1:8" s="115" customFormat="1" ht="16.5">
      <c r="A19" s="262" t="s">
        <v>164</v>
      </c>
      <c r="B19" s="138"/>
      <c r="D19" s="120"/>
      <c r="E19" s="120"/>
      <c r="F19" s="120"/>
      <c r="H19" s="122"/>
    </row>
    <row r="20" spans="1:11" s="115" customFormat="1" ht="16.5">
      <c r="A20" s="157" t="s">
        <v>146</v>
      </c>
      <c r="B20" s="138">
        <v>280</v>
      </c>
      <c r="D20" s="120"/>
      <c r="E20" s="120"/>
      <c r="F20" s="120"/>
      <c r="H20" s="122"/>
      <c r="K20" s="258"/>
    </row>
    <row r="21" spans="1:11" s="115" customFormat="1" ht="16.5">
      <c r="A21" s="157" t="s">
        <v>147</v>
      </c>
      <c r="B21" s="138">
        <v>200</v>
      </c>
      <c r="D21" s="120"/>
      <c r="E21" s="120"/>
      <c r="F21" s="120"/>
      <c r="G21" s="123"/>
      <c r="H21" s="122"/>
      <c r="K21" s="258"/>
    </row>
    <row r="22" spans="1:11" ht="16.5">
      <c r="A22" s="157" t="s">
        <v>148</v>
      </c>
      <c r="B22" s="138">
        <v>100</v>
      </c>
      <c r="D22" s="124"/>
      <c r="E22" s="124"/>
      <c r="F22" s="120"/>
      <c r="K22" s="258"/>
    </row>
    <row r="23" spans="1:11" s="115" customFormat="1" ht="16.5">
      <c r="A23" s="157" t="s">
        <v>48</v>
      </c>
      <c r="B23" s="138">
        <v>90</v>
      </c>
      <c r="D23" s="120"/>
      <c r="E23" s="120"/>
      <c r="F23" s="120"/>
      <c r="G23" s="121"/>
      <c r="H23" s="122"/>
      <c r="K23" s="258"/>
    </row>
    <row r="24" spans="1:8" s="115" customFormat="1" ht="15.75">
      <c r="A24" s="264"/>
      <c r="B24" s="138"/>
      <c r="D24" s="120"/>
      <c r="E24" s="120"/>
      <c r="F24" s="120"/>
      <c r="H24" s="122"/>
    </row>
    <row r="25" spans="1:8" s="115" customFormat="1" ht="16.5">
      <c r="A25" s="262" t="s">
        <v>141</v>
      </c>
      <c r="B25" s="262"/>
      <c r="C25" s="149"/>
      <c r="D25" s="149"/>
      <c r="E25" s="149"/>
      <c r="F25" s="149"/>
      <c r="G25" s="149"/>
      <c r="H25" s="114"/>
    </row>
    <row r="26" spans="1:6" s="119" customFormat="1" ht="16.5">
      <c r="A26" s="267" t="s">
        <v>138</v>
      </c>
      <c r="B26" s="267"/>
      <c r="D26" s="125"/>
      <c r="E26" s="125"/>
      <c r="F26" s="125"/>
    </row>
    <row r="27" spans="1:9" s="115" customFormat="1" ht="15.75">
      <c r="A27" s="268" t="s">
        <v>139</v>
      </c>
      <c r="B27" s="268"/>
      <c r="E27" s="120"/>
      <c r="F27" s="127"/>
      <c r="H27" s="122"/>
      <c r="I27" s="122"/>
    </row>
    <row r="28" spans="1:9" s="115" customFormat="1" ht="15.75">
      <c r="A28" s="269" t="s">
        <v>142</v>
      </c>
      <c r="B28" s="270">
        <v>180</v>
      </c>
      <c r="E28" s="120"/>
      <c r="F28" s="127"/>
      <c r="H28" s="122"/>
      <c r="I28" s="122"/>
    </row>
    <row r="29" spans="1:9" s="115" customFormat="1" ht="15.75">
      <c r="A29" s="269" t="s">
        <v>143</v>
      </c>
      <c r="B29" s="270">
        <v>80</v>
      </c>
      <c r="E29" s="120"/>
      <c r="F29" s="127"/>
      <c r="H29" s="123"/>
      <c r="I29" s="122"/>
    </row>
    <row r="30" spans="1:9" s="115" customFormat="1" ht="15.75">
      <c r="A30" s="269" t="s">
        <v>144</v>
      </c>
      <c r="B30" s="270">
        <v>320</v>
      </c>
      <c r="D30" s="120"/>
      <c r="E30" s="120"/>
      <c r="F30" s="127"/>
      <c r="H30" s="123"/>
      <c r="I30" s="122"/>
    </row>
    <row r="31" spans="1:9" s="115" customFormat="1" ht="15.75">
      <c r="A31" s="268" t="s">
        <v>140</v>
      </c>
      <c r="B31" s="268"/>
      <c r="E31" s="120"/>
      <c r="F31" s="127"/>
      <c r="H31" s="122"/>
      <c r="I31" s="122"/>
    </row>
    <row r="32" spans="1:9" s="115" customFormat="1" ht="15.75">
      <c r="A32" s="269" t="s">
        <v>142</v>
      </c>
      <c r="B32" s="270">
        <v>120</v>
      </c>
      <c r="E32" s="120"/>
      <c r="F32" s="127"/>
      <c r="H32" s="122"/>
      <c r="I32" s="122"/>
    </row>
    <row r="33" spans="1:8" ht="15.75">
      <c r="A33" s="269" t="s">
        <v>143</v>
      </c>
      <c r="B33" s="270">
        <v>60</v>
      </c>
      <c r="E33" s="124"/>
      <c r="F33" s="124"/>
      <c r="H33" s="123"/>
    </row>
    <row r="34" spans="1:2" ht="15.75">
      <c r="A34" s="269" t="s">
        <v>144</v>
      </c>
      <c r="B34" s="270">
        <v>280</v>
      </c>
    </row>
    <row r="35" spans="1:2" ht="12" customHeight="1">
      <c r="A35" s="265"/>
      <c r="B35" s="120"/>
    </row>
    <row r="36" spans="1:9" ht="34.5" customHeight="1">
      <c r="A36" s="312" t="s">
        <v>153</v>
      </c>
      <c r="B36" s="312"/>
      <c r="C36" s="312"/>
      <c r="D36" s="312"/>
      <c r="E36" s="312"/>
      <c r="F36" s="312"/>
      <c r="G36" s="312"/>
      <c r="H36" s="312"/>
      <c r="I36" s="201"/>
    </row>
    <row r="40" spans="4:9" s="115" customFormat="1" ht="15.75">
      <c r="D40" s="122"/>
      <c r="E40" s="122"/>
      <c r="H40" s="122"/>
      <c r="I40" s="122"/>
    </row>
    <row r="41" spans="4:9" s="115" customFormat="1" ht="15.75">
      <c r="D41" s="122"/>
      <c r="E41" s="122"/>
      <c r="H41" s="122"/>
      <c r="I41" s="122"/>
    </row>
    <row r="42" spans="4:9" s="115" customFormat="1" ht="15.75">
      <c r="D42" s="122"/>
      <c r="E42" s="122"/>
      <c r="H42" s="122"/>
      <c r="I42" s="122"/>
    </row>
    <row r="43" spans="4:9" s="115" customFormat="1" ht="15.75">
      <c r="D43" s="122"/>
      <c r="E43" s="122"/>
      <c r="H43" s="122"/>
      <c r="I43" s="122"/>
    </row>
    <row r="44" spans="4:9" s="115" customFormat="1" ht="15.75">
      <c r="D44" s="122"/>
      <c r="E44" s="122"/>
      <c r="H44" s="122"/>
      <c r="I44" s="122"/>
    </row>
    <row r="45" spans="4:9" s="115" customFormat="1" ht="15.75">
      <c r="D45" s="122"/>
      <c r="E45" s="122"/>
      <c r="H45" s="122"/>
      <c r="I45" s="122"/>
    </row>
    <row r="46" spans="4:9" s="115" customFormat="1" ht="15.75">
      <c r="D46" s="122"/>
      <c r="E46" s="122"/>
      <c r="H46" s="122"/>
      <c r="I46" s="122"/>
    </row>
    <row r="47" spans="4:9" s="115" customFormat="1" ht="15.75">
      <c r="D47" s="122"/>
      <c r="E47" s="122"/>
      <c r="H47" s="122"/>
      <c r="I47" s="122"/>
    </row>
  </sheetData>
  <sheetProtection/>
  <mergeCells count="6">
    <mergeCell ref="D4:G5"/>
    <mergeCell ref="E6:G6"/>
    <mergeCell ref="A1:B1"/>
    <mergeCell ref="E7:G7"/>
    <mergeCell ref="E8:G8"/>
    <mergeCell ref="A36:H36"/>
  </mergeCells>
  <printOptions/>
  <pageMargins left="0.787401575" right="0.787401575" top="0.984251969" bottom="0.984251969"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sheetPr>
    <pageSetUpPr fitToPage="1"/>
  </sheetPr>
  <dimension ref="A1:J51"/>
  <sheetViews>
    <sheetView zoomScalePageLayoutView="0" workbookViewId="0" topLeftCell="A30">
      <selection activeCell="B49" sqref="B49"/>
    </sheetView>
  </sheetViews>
  <sheetFormatPr defaultColWidth="9.140625" defaultRowHeight="12.75"/>
  <cols>
    <col min="1" max="1" width="43.140625" style="118" customWidth="1"/>
    <col min="2" max="2" width="19.421875" style="118" customWidth="1"/>
    <col min="3" max="3" width="13.8515625" style="118" customWidth="1"/>
    <col min="4" max="4" width="15.140625" style="124" bestFit="1" customWidth="1"/>
    <col min="5" max="5" width="14.421875" style="118" customWidth="1"/>
    <col min="6" max="6" width="8.8515625" style="124" customWidth="1"/>
    <col min="7" max="7" width="14.28125" style="184" bestFit="1" customWidth="1"/>
    <col min="8" max="9" width="9.140625" style="118" customWidth="1"/>
    <col min="10" max="10" width="16.00390625" style="118" customWidth="1"/>
    <col min="11" max="16384" width="9.140625" style="118" customWidth="1"/>
  </cols>
  <sheetData>
    <row r="1" spans="1:7" ht="25.5" customHeight="1">
      <c r="A1" s="314" t="s">
        <v>35</v>
      </c>
      <c r="B1" s="315"/>
      <c r="C1" s="315"/>
      <c r="D1" s="315"/>
      <c r="E1" s="315"/>
      <c r="F1" s="316"/>
      <c r="G1" s="315"/>
    </row>
    <row r="2" spans="1:7" ht="26.25" customHeight="1">
      <c r="A2" s="278" t="s">
        <v>31</v>
      </c>
      <c r="B2" s="313" t="s">
        <v>167</v>
      </c>
      <c r="C2" s="313"/>
      <c r="D2" s="313"/>
      <c r="E2" s="318" t="s">
        <v>168</v>
      </c>
      <c r="F2" s="319"/>
      <c r="G2" s="320"/>
    </row>
    <row r="3" spans="1:7" ht="16.5">
      <c r="A3" s="128" t="s">
        <v>166</v>
      </c>
      <c r="B3" s="277" t="s">
        <v>18</v>
      </c>
      <c r="C3" s="129" t="s">
        <v>3</v>
      </c>
      <c r="D3" s="130" t="s">
        <v>136</v>
      </c>
      <c r="E3" s="131" t="str">
        <f>B3</f>
        <v>Attendees</v>
      </c>
      <c r="F3" s="132" t="str">
        <f>C3</f>
        <v>Fee</v>
      </c>
      <c r="G3" s="133" t="s">
        <v>136</v>
      </c>
    </row>
    <row r="4" spans="1:10" ht="18" customHeight="1">
      <c r="A4" s="134" t="s">
        <v>161</v>
      </c>
      <c r="B4" s="55"/>
      <c r="C4" s="135"/>
      <c r="D4" s="56"/>
      <c r="E4" s="58"/>
      <c r="F4" s="56"/>
      <c r="G4" s="57"/>
      <c r="I4" s="143"/>
      <c r="J4" s="143"/>
    </row>
    <row r="5" spans="1:10" ht="13.5" customHeight="1">
      <c r="A5" s="203" t="s">
        <v>146</v>
      </c>
      <c r="B5" s="137">
        <v>5</v>
      </c>
      <c r="C5" s="138">
        <v>580</v>
      </c>
      <c r="D5" s="138">
        <f>(B5*C5)</f>
        <v>2900</v>
      </c>
      <c r="E5" s="139">
        <v>4</v>
      </c>
      <c r="F5" s="138">
        <v>580</v>
      </c>
      <c r="G5" s="138">
        <f>(E5*F5)</f>
        <v>2320</v>
      </c>
      <c r="I5" s="143"/>
      <c r="J5" s="143"/>
    </row>
    <row r="6" spans="1:10" ht="15" customHeight="1">
      <c r="A6" s="136" t="s">
        <v>147</v>
      </c>
      <c r="B6" s="137">
        <v>5</v>
      </c>
      <c r="C6" s="138">
        <v>500</v>
      </c>
      <c r="D6" s="138">
        <f>(B6*C6)</f>
        <v>2500</v>
      </c>
      <c r="E6" s="139">
        <v>4</v>
      </c>
      <c r="F6" s="138">
        <v>500</v>
      </c>
      <c r="G6" s="138">
        <f>(E6*F6)</f>
        <v>2000</v>
      </c>
      <c r="I6" s="271"/>
      <c r="J6" s="271"/>
    </row>
    <row r="7" spans="1:10" ht="15" customHeight="1">
      <c r="A7" s="136" t="s">
        <v>148</v>
      </c>
      <c r="B7" s="137">
        <v>5</v>
      </c>
      <c r="C7" s="138">
        <v>420</v>
      </c>
      <c r="D7" s="138">
        <f>(B7*C7)</f>
        <v>2100</v>
      </c>
      <c r="E7" s="139">
        <v>4</v>
      </c>
      <c r="F7" s="138">
        <v>420</v>
      </c>
      <c r="G7" s="138">
        <f>(E7*F7)</f>
        <v>1680</v>
      </c>
      <c r="I7" s="143"/>
      <c r="J7" s="143"/>
    </row>
    <row r="8" spans="1:10" ht="15" customHeight="1">
      <c r="A8" s="136" t="s">
        <v>48</v>
      </c>
      <c r="B8" s="137">
        <v>5</v>
      </c>
      <c r="C8" s="138">
        <v>300</v>
      </c>
      <c r="D8" s="138">
        <f>(B8*C8)</f>
        <v>1500</v>
      </c>
      <c r="E8" s="139">
        <v>4</v>
      </c>
      <c r="F8" s="138">
        <v>300</v>
      </c>
      <c r="G8" s="138">
        <f>(E8*F8)</f>
        <v>1200</v>
      </c>
      <c r="I8" s="259"/>
      <c r="J8" s="143"/>
    </row>
    <row r="9" spans="1:10" ht="15" customHeight="1">
      <c r="A9" s="134" t="s">
        <v>162</v>
      </c>
      <c r="B9" s="140"/>
      <c r="C9" s="141"/>
      <c r="D9" s="141"/>
      <c r="E9" s="142">
        <f>B9*(1-F$2)</f>
        <v>0</v>
      </c>
      <c r="F9" s="141"/>
      <c r="G9" s="141"/>
      <c r="I9" s="259"/>
      <c r="J9" s="143"/>
    </row>
    <row r="10" spans="1:10" ht="15" customHeight="1">
      <c r="A10" s="136" t="s">
        <v>146</v>
      </c>
      <c r="B10" s="137">
        <v>5</v>
      </c>
      <c r="C10" s="138">
        <v>500</v>
      </c>
      <c r="D10" s="138">
        <f>(B10*C10)</f>
        <v>2500</v>
      </c>
      <c r="E10" s="139">
        <v>4</v>
      </c>
      <c r="F10" s="138">
        <v>500</v>
      </c>
      <c r="G10" s="138">
        <f>(E10*F10)</f>
        <v>2000</v>
      </c>
      <c r="I10" s="259"/>
      <c r="J10" s="143"/>
    </row>
    <row r="11" spans="1:10" ht="16.5">
      <c r="A11" s="136" t="s">
        <v>147</v>
      </c>
      <c r="B11" s="137">
        <v>5</v>
      </c>
      <c r="C11" s="138">
        <v>420</v>
      </c>
      <c r="D11" s="138">
        <f>(B11*C11)</f>
        <v>2100</v>
      </c>
      <c r="E11" s="139">
        <v>4</v>
      </c>
      <c r="F11" s="138">
        <v>420</v>
      </c>
      <c r="G11" s="138">
        <f>(E11*F11)</f>
        <v>1680</v>
      </c>
      <c r="I11" s="259"/>
      <c r="J11" s="143"/>
    </row>
    <row r="12" spans="1:10" ht="16.5">
      <c r="A12" s="136" t="s">
        <v>148</v>
      </c>
      <c r="B12" s="137">
        <v>5</v>
      </c>
      <c r="C12" s="138">
        <v>340</v>
      </c>
      <c r="D12" s="138">
        <f>(B12*C12)</f>
        <v>1700</v>
      </c>
      <c r="E12" s="139">
        <v>4</v>
      </c>
      <c r="F12" s="138">
        <v>340</v>
      </c>
      <c r="G12" s="138">
        <f>(E12*F12)</f>
        <v>1360</v>
      </c>
      <c r="I12" s="259"/>
      <c r="J12" s="143"/>
    </row>
    <row r="13" spans="1:10" ht="16.5">
      <c r="A13" s="136" t="s">
        <v>48</v>
      </c>
      <c r="B13" s="137">
        <v>5</v>
      </c>
      <c r="C13" s="138">
        <v>220</v>
      </c>
      <c r="D13" s="138">
        <f>(B13*C13)</f>
        <v>1100</v>
      </c>
      <c r="E13" s="139">
        <v>4</v>
      </c>
      <c r="F13" s="138">
        <v>220</v>
      </c>
      <c r="G13" s="138">
        <f>(E13*F13)</f>
        <v>880</v>
      </c>
      <c r="I13" s="259"/>
      <c r="J13" s="143"/>
    </row>
    <row r="14" spans="1:10" ht="33.75">
      <c r="A14" s="202" t="s">
        <v>163</v>
      </c>
      <c r="B14" s="140"/>
      <c r="C14" s="140"/>
      <c r="D14" s="141"/>
      <c r="E14" s="142"/>
      <c r="F14" s="140"/>
      <c r="G14" s="141"/>
      <c r="I14" s="259"/>
      <c r="J14" s="143"/>
    </row>
    <row r="15" spans="1:10" ht="16.5">
      <c r="A15" s="136" t="s">
        <v>146</v>
      </c>
      <c r="B15" s="137">
        <v>500</v>
      </c>
      <c r="C15" s="138">
        <v>350</v>
      </c>
      <c r="D15" s="138">
        <f>(B15*C15)</f>
        <v>175000</v>
      </c>
      <c r="E15" s="137">
        <v>400</v>
      </c>
      <c r="F15" s="138">
        <v>350</v>
      </c>
      <c r="G15" s="138">
        <f>(E15*F15)</f>
        <v>140000</v>
      </c>
      <c r="I15" s="259"/>
      <c r="J15" s="143"/>
    </row>
    <row r="16" spans="1:10" s="144" customFormat="1" ht="16.5">
      <c r="A16" s="136" t="s">
        <v>147</v>
      </c>
      <c r="B16" s="137">
        <v>400</v>
      </c>
      <c r="C16" s="138">
        <v>250</v>
      </c>
      <c r="D16" s="138">
        <f>(B16*C16)</f>
        <v>100000</v>
      </c>
      <c r="E16" s="137">
        <v>320</v>
      </c>
      <c r="F16" s="138">
        <v>250</v>
      </c>
      <c r="G16" s="138">
        <f>(E16*F16)</f>
        <v>80000</v>
      </c>
      <c r="H16" s="143"/>
      <c r="I16" s="259"/>
      <c r="J16" s="143"/>
    </row>
    <row r="17" spans="1:10" ht="16.5">
      <c r="A17" s="136" t="s">
        <v>148</v>
      </c>
      <c r="B17" s="137">
        <v>50</v>
      </c>
      <c r="C17" s="138">
        <v>150</v>
      </c>
      <c r="D17" s="138">
        <f>(B17*C17)</f>
        <v>7500</v>
      </c>
      <c r="E17" s="137">
        <v>40</v>
      </c>
      <c r="F17" s="138">
        <v>150</v>
      </c>
      <c r="G17" s="138">
        <f>(E17*F17)</f>
        <v>6000</v>
      </c>
      <c r="I17" s="143"/>
      <c r="J17" s="143"/>
    </row>
    <row r="18" spans="1:10" ht="16.5">
      <c r="A18" s="136" t="s">
        <v>48</v>
      </c>
      <c r="B18" s="137">
        <v>400</v>
      </c>
      <c r="C18" s="138">
        <v>120</v>
      </c>
      <c r="D18" s="138">
        <f>(B18*C18)</f>
        <v>48000</v>
      </c>
      <c r="E18" s="137">
        <v>320</v>
      </c>
      <c r="F18" s="138">
        <v>120</v>
      </c>
      <c r="G18" s="138">
        <f>(E18*F18)</f>
        <v>38400</v>
      </c>
      <c r="I18" s="143"/>
      <c r="J18" s="143"/>
    </row>
    <row r="19" spans="1:10" ht="16.5">
      <c r="A19" s="134" t="s">
        <v>164</v>
      </c>
      <c r="B19" s="140"/>
      <c r="C19" s="140"/>
      <c r="D19" s="141"/>
      <c r="E19" s="142"/>
      <c r="F19" s="140"/>
      <c r="G19" s="141"/>
      <c r="I19" s="143"/>
      <c r="J19" s="143"/>
    </row>
    <row r="20" spans="1:10" ht="16.5">
      <c r="A20" s="136" t="s">
        <v>146</v>
      </c>
      <c r="B20" s="137">
        <v>280</v>
      </c>
      <c r="C20" s="138">
        <v>275</v>
      </c>
      <c r="D20" s="138">
        <f>(B20*C20)</f>
        <v>77000</v>
      </c>
      <c r="E20" s="137">
        <v>224</v>
      </c>
      <c r="F20" s="138">
        <v>275</v>
      </c>
      <c r="G20" s="138">
        <f>(E20*F20)</f>
        <v>61600</v>
      </c>
      <c r="I20" s="143"/>
      <c r="J20" s="143"/>
    </row>
    <row r="21" spans="1:10" ht="16.5">
      <c r="A21" s="136" t="s">
        <v>147</v>
      </c>
      <c r="B21" s="137">
        <v>520</v>
      </c>
      <c r="C21" s="138">
        <v>200</v>
      </c>
      <c r="D21" s="138">
        <f>(B21*C21)</f>
        <v>104000</v>
      </c>
      <c r="E21" s="137">
        <v>416</v>
      </c>
      <c r="F21" s="138">
        <v>200</v>
      </c>
      <c r="G21" s="138">
        <f>(E21*F21)</f>
        <v>83200</v>
      </c>
      <c r="I21" s="143"/>
      <c r="J21" s="143"/>
    </row>
    <row r="22" spans="1:10" ht="16.5">
      <c r="A22" s="136" t="s">
        <v>148</v>
      </c>
      <c r="B22" s="137">
        <v>100</v>
      </c>
      <c r="C22" s="138">
        <v>100</v>
      </c>
      <c r="D22" s="138">
        <f>(B22*C22)</f>
        <v>10000</v>
      </c>
      <c r="E22" s="137">
        <v>80</v>
      </c>
      <c r="F22" s="138">
        <v>100</v>
      </c>
      <c r="G22" s="138">
        <f>(E22*F22)</f>
        <v>8000</v>
      </c>
      <c r="I22" s="143"/>
      <c r="J22" s="143"/>
    </row>
    <row r="23" spans="1:10" ht="16.5">
      <c r="A23" s="136" t="s">
        <v>48</v>
      </c>
      <c r="B23" s="137">
        <v>700</v>
      </c>
      <c r="C23" s="138">
        <v>90</v>
      </c>
      <c r="D23" s="138">
        <f>(B23*C23)</f>
        <v>63000</v>
      </c>
      <c r="E23" s="137">
        <v>560</v>
      </c>
      <c r="F23" s="138">
        <v>90</v>
      </c>
      <c r="G23" s="138">
        <f>(E23*F23)</f>
        <v>50400</v>
      </c>
      <c r="I23" s="143"/>
      <c r="J23" s="143"/>
    </row>
    <row r="24" spans="1:10" ht="16.5">
      <c r="A24" s="202" t="s">
        <v>50</v>
      </c>
      <c r="B24" s="140">
        <f>SUM(B5:B23)</f>
        <v>2990</v>
      </c>
      <c r="C24" s="141"/>
      <c r="D24" s="141"/>
      <c r="E24" s="142">
        <f>SUM(E5:E23)</f>
        <v>2392</v>
      </c>
      <c r="F24" s="141"/>
      <c r="G24" s="141"/>
      <c r="I24" s="143"/>
      <c r="J24" s="143"/>
    </row>
    <row r="25" spans="1:10" ht="16.5">
      <c r="A25" s="134" t="s">
        <v>169</v>
      </c>
      <c r="B25" s="140"/>
      <c r="C25" s="141"/>
      <c r="D25" s="141"/>
      <c r="E25" s="142"/>
      <c r="F25" s="141"/>
      <c r="G25" s="141"/>
      <c r="I25" s="143"/>
      <c r="J25" s="143"/>
    </row>
    <row r="26" spans="1:10" ht="16.5">
      <c r="A26" s="136" t="s">
        <v>165</v>
      </c>
      <c r="B26" s="145">
        <v>10</v>
      </c>
      <c r="C26" s="138">
        <v>120</v>
      </c>
      <c r="D26" s="146">
        <f>(B26*C26)</f>
        <v>1200</v>
      </c>
      <c r="E26" s="139">
        <f>B26*(1-F$2)</f>
        <v>10</v>
      </c>
      <c r="F26" s="138">
        <v>120</v>
      </c>
      <c r="G26" s="146">
        <f>(E26*F26)</f>
        <v>1200</v>
      </c>
      <c r="I26" s="143"/>
      <c r="J26" s="143"/>
    </row>
    <row r="27" spans="1:10" ht="16.5">
      <c r="A27" s="279" t="s">
        <v>172</v>
      </c>
      <c r="B27" s="147">
        <f>B24+B26</f>
        <v>3000</v>
      </c>
      <c r="C27" s="148"/>
      <c r="D27" s="280">
        <f>SUM(D5:D26)</f>
        <v>602100</v>
      </c>
      <c r="E27" s="147">
        <f>E24+E26</f>
        <v>2402</v>
      </c>
      <c r="F27" s="148"/>
      <c r="G27" s="280">
        <f>SUM(G5:G26)</f>
        <v>481920</v>
      </c>
      <c r="I27" s="143"/>
      <c r="J27" s="272"/>
    </row>
    <row r="28" spans="1:10" ht="15.75">
      <c r="A28" s="149"/>
      <c r="B28" s="150"/>
      <c r="C28" s="151"/>
      <c r="D28" s="151"/>
      <c r="E28" s="151"/>
      <c r="F28" s="151"/>
      <c r="G28" s="151"/>
      <c r="I28" s="143"/>
      <c r="J28" s="143"/>
    </row>
    <row r="29" spans="1:10" ht="38.25" customHeight="1">
      <c r="A29" s="317" t="s">
        <v>170</v>
      </c>
      <c r="B29" s="317"/>
      <c r="C29" s="317"/>
      <c r="D29" s="317"/>
      <c r="E29" s="317"/>
      <c r="F29" s="317"/>
      <c r="G29" s="317"/>
      <c r="I29" s="143"/>
      <c r="J29" s="143"/>
    </row>
    <row r="30" spans="1:7" ht="15.75">
      <c r="A30" s="149"/>
      <c r="B30" s="150"/>
      <c r="C30" s="151"/>
      <c r="D30" s="151"/>
      <c r="E30" s="151"/>
      <c r="F30" s="151"/>
      <c r="G30" s="151"/>
    </row>
    <row r="31" spans="1:7" ht="15.75">
      <c r="A31" s="149"/>
      <c r="B31" s="150"/>
      <c r="C31" s="151"/>
      <c r="D31" s="151"/>
      <c r="E31" s="151"/>
      <c r="F31" s="151"/>
      <c r="G31" s="151"/>
    </row>
    <row r="32" spans="1:7" ht="33.75">
      <c r="A32" s="59" t="s">
        <v>178</v>
      </c>
      <c r="B32" s="152"/>
      <c r="C32" s="153"/>
      <c r="D32" s="153"/>
      <c r="E32" s="153"/>
      <c r="F32" s="153"/>
      <c r="G32" s="153"/>
    </row>
    <row r="33" spans="1:7" ht="33.75">
      <c r="A33" s="154" t="s">
        <v>5</v>
      </c>
      <c r="B33" s="155" t="s">
        <v>24</v>
      </c>
      <c r="C33" s="156" t="s">
        <v>52</v>
      </c>
      <c r="D33" s="156" t="s">
        <v>53</v>
      </c>
      <c r="E33" s="153"/>
      <c r="F33" s="153"/>
      <c r="G33" s="118"/>
    </row>
    <row r="34" spans="1:7" ht="33.75">
      <c r="A34" s="157" t="s">
        <v>173</v>
      </c>
      <c r="B34" s="158"/>
      <c r="C34" s="159">
        <f>D27*0.045</f>
        <v>27094.5</v>
      </c>
      <c r="D34" s="159">
        <f>G27*0.045</f>
        <v>21686.399999999998</v>
      </c>
      <c r="E34" s="153"/>
      <c r="F34" s="153"/>
      <c r="G34" s="118"/>
    </row>
    <row r="35" spans="1:7" ht="15.75">
      <c r="A35" s="160" t="s">
        <v>0</v>
      </c>
      <c r="B35" s="161"/>
      <c r="C35" s="162">
        <f>SUM(C34:C34)</f>
        <v>27094.5</v>
      </c>
      <c r="D35" s="112">
        <f>SUM(D34:D34)</f>
        <v>21686.399999999998</v>
      </c>
      <c r="E35" s="153"/>
      <c r="F35" s="153"/>
      <c r="G35" s="118"/>
    </row>
    <row r="36" spans="1:7" ht="15.75">
      <c r="A36" s="153"/>
      <c r="B36" s="152"/>
      <c r="C36" s="153"/>
      <c r="D36" s="153"/>
      <c r="E36" s="153"/>
      <c r="F36" s="153"/>
      <c r="G36" s="153"/>
    </row>
    <row r="37" spans="1:7" ht="15.75">
      <c r="A37" s="163" t="s">
        <v>5</v>
      </c>
      <c r="B37" s="164"/>
      <c r="C37" s="163"/>
      <c r="D37" s="165"/>
      <c r="E37" s="153"/>
      <c r="F37" s="153"/>
      <c r="G37" s="153"/>
    </row>
    <row r="38" spans="1:7" ht="15.75">
      <c r="A38" s="166" t="s">
        <v>51</v>
      </c>
      <c r="B38" s="167"/>
      <c r="C38" s="168">
        <f>D27</f>
        <v>602100</v>
      </c>
      <c r="D38" s="169">
        <f>G27</f>
        <v>481920</v>
      </c>
      <c r="E38" s="153"/>
      <c r="F38" s="153"/>
      <c r="G38" s="118"/>
    </row>
    <row r="39" spans="1:7" ht="15.75">
      <c r="A39" s="166" t="s">
        <v>171</v>
      </c>
      <c r="B39" s="167"/>
      <c r="C39" s="159">
        <f>D27*0.09</f>
        <v>54189</v>
      </c>
      <c r="D39" s="171">
        <f>G27*0.09</f>
        <v>43372.799999999996</v>
      </c>
      <c r="E39" s="170"/>
      <c r="F39" s="153"/>
      <c r="G39" s="118"/>
    </row>
    <row r="40" spans="1:7" ht="15.75">
      <c r="A40" s="160" t="s">
        <v>0</v>
      </c>
      <c r="B40" s="161"/>
      <c r="C40" s="162">
        <f>SUM(C39:C39)</f>
        <v>54189</v>
      </c>
      <c r="D40" s="112">
        <f>SUM(D39:D39)</f>
        <v>43372.799999999996</v>
      </c>
      <c r="E40" s="153"/>
      <c r="F40" s="153"/>
      <c r="G40" s="118"/>
    </row>
    <row r="41" spans="1:7" ht="15.75">
      <c r="A41" s="285"/>
      <c r="B41" s="286"/>
      <c r="C41" s="170"/>
      <c r="D41" s="287"/>
      <c r="E41" s="153"/>
      <c r="F41" s="153"/>
      <c r="G41" s="118"/>
    </row>
    <row r="42" spans="1:7" ht="15.75">
      <c r="A42" s="43" t="s">
        <v>174</v>
      </c>
      <c r="E42" s="153"/>
      <c r="F42" s="153"/>
      <c r="G42" s="118"/>
    </row>
    <row r="43" spans="1:7" ht="15.75">
      <c r="A43" s="163" t="s">
        <v>5</v>
      </c>
      <c r="B43" s="164"/>
      <c r="C43" s="163"/>
      <c r="D43" s="165"/>
      <c r="E43" s="174"/>
      <c r="F43" s="175"/>
      <c r="G43" s="118"/>
    </row>
    <row r="44" spans="1:7" ht="15.75">
      <c r="A44" s="103" t="s">
        <v>51</v>
      </c>
      <c r="B44" s="103"/>
      <c r="C44" s="282">
        <f>D27</f>
        <v>602100</v>
      </c>
      <c r="D44" s="169">
        <f>G27</f>
        <v>481920</v>
      </c>
      <c r="E44" s="174"/>
      <c r="F44" s="175"/>
      <c r="G44" s="118"/>
    </row>
    <row r="45" spans="1:7" ht="15.75">
      <c r="A45" s="103" t="s">
        <v>119</v>
      </c>
      <c r="B45" s="103"/>
      <c r="C45" s="284">
        <f>-C35</f>
        <v>-27094.5</v>
      </c>
      <c r="D45" s="283">
        <f>-D35</f>
        <v>-21686.399999999998</v>
      </c>
      <c r="E45" s="174"/>
      <c r="F45" s="175"/>
      <c r="G45" s="118"/>
    </row>
    <row r="46" spans="1:7" ht="15.75">
      <c r="A46" s="103" t="s">
        <v>175</v>
      </c>
      <c r="B46" s="103"/>
      <c r="C46" s="284">
        <f>-C40</f>
        <v>-54189</v>
      </c>
      <c r="D46" s="283">
        <f>-D40</f>
        <v>-43372.799999999996</v>
      </c>
      <c r="E46" s="124"/>
      <c r="F46" s="184"/>
      <c r="G46" s="118"/>
    </row>
    <row r="47" spans="1:4" ht="15.75">
      <c r="A47" s="281" t="s">
        <v>177</v>
      </c>
      <c r="B47" s="173"/>
      <c r="C47" s="288">
        <f>SUM(C44:C46)</f>
        <v>520816.5</v>
      </c>
      <c r="D47" s="288">
        <f>SUM(D44:D46)</f>
        <v>416860.8</v>
      </c>
    </row>
    <row r="49" spans="1:4" ht="15.75">
      <c r="A49" s="176" t="s">
        <v>57</v>
      </c>
      <c r="B49" s="178"/>
      <c r="C49" s="177">
        <f>'Revenue-Other'!B8</f>
        <v>65000</v>
      </c>
      <c r="D49" s="289">
        <f>'Revenue-Other'!C8</f>
        <v>52000</v>
      </c>
    </row>
    <row r="50" spans="1:4" ht="15.75">
      <c r="A50" s="172"/>
      <c r="B50" s="178"/>
      <c r="C50" s="179"/>
      <c r="D50" s="172"/>
    </row>
    <row r="51" spans="1:4" ht="15.75">
      <c r="A51" s="180" t="s">
        <v>176</v>
      </c>
      <c r="B51" s="181"/>
      <c r="C51" s="182">
        <f>C47+C49</f>
        <v>585816.5</v>
      </c>
      <c r="D51" s="183">
        <f>D47+D49</f>
        <v>468860.8</v>
      </c>
    </row>
  </sheetData>
  <sheetProtection/>
  <mergeCells count="4">
    <mergeCell ref="B2:D2"/>
    <mergeCell ref="A1:G1"/>
    <mergeCell ref="A29:G29"/>
    <mergeCell ref="E2:G2"/>
  </mergeCells>
  <printOptions/>
  <pageMargins left="0.787401575" right="0.787401575" top="0.984251969" bottom="0.984251969" header="0.3" footer="0.3"/>
  <pageSetup fitToHeight="1" fitToWidth="1" horizontalDpi="600" verticalDpi="600" orientation="landscape" scale="69"/>
</worksheet>
</file>

<file path=xl/worksheets/sheet4.xml><?xml version="1.0" encoding="utf-8"?>
<worksheet xmlns="http://schemas.openxmlformats.org/spreadsheetml/2006/main" xmlns:r="http://schemas.openxmlformats.org/officeDocument/2006/relationships">
  <sheetPr>
    <pageSetUpPr fitToPage="1"/>
  </sheetPr>
  <dimension ref="A1:D8"/>
  <sheetViews>
    <sheetView zoomScale="187" zoomScaleNormal="187" zoomScalePageLayoutView="0" workbookViewId="0" topLeftCell="A1">
      <selection activeCell="B7" sqref="B7"/>
    </sheetView>
  </sheetViews>
  <sheetFormatPr defaultColWidth="9.140625" defaultRowHeight="12.75"/>
  <cols>
    <col min="1" max="1" width="31.28125" style="0" customWidth="1"/>
    <col min="2" max="2" width="17.7109375" style="0" customWidth="1"/>
    <col min="3" max="3" width="16.28125" style="0" customWidth="1"/>
    <col min="4" max="4" width="12.28125" style="0" customWidth="1"/>
  </cols>
  <sheetData>
    <row r="1" ht="15.75">
      <c r="A1" s="43" t="s">
        <v>33</v>
      </c>
    </row>
    <row r="2" spans="1:4" ht="27.75">
      <c r="A2" s="44" t="s">
        <v>34</v>
      </c>
      <c r="B2" s="41" t="s">
        <v>133</v>
      </c>
      <c r="C2" s="41" t="s">
        <v>134</v>
      </c>
      <c r="D2" s="41" t="s">
        <v>27</v>
      </c>
    </row>
    <row r="3" spans="1:4" ht="13.5">
      <c r="A3" s="62" t="s">
        <v>55</v>
      </c>
      <c r="B3" s="63">
        <v>25000</v>
      </c>
      <c r="C3" s="28">
        <f>B3-(B3*0.2)</f>
        <v>20000</v>
      </c>
      <c r="D3" s="20" t="s">
        <v>38</v>
      </c>
    </row>
    <row r="4" spans="1:4" ht="13.5">
      <c r="A4" s="24" t="s">
        <v>135</v>
      </c>
      <c r="B4" s="27">
        <v>15000</v>
      </c>
      <c r="C4" s="28">
        <f>B4-(B4*0.2)</f>
        <v>12000</v>
      </c>
      <c r="D4" s="16" t="s">
        <v>38</v>
      </c>
    </row>
    <row r="5" spans="1:4" ht="27.75">
      <c r="A5" s="24" t="s">
        <v>54</v>
      </c>
      <c r="B5" s="27">
        <v>0</v>
      </c>
      <c r="C5" s="28">
        <f>B5</f>
        <v>0</v>
      </c>
      <c r="D5" s="16" t="s">
        <v>38</v>
      </c>
    </row>
    <row r="6" spans="1:4" ht="13.5">
      <c r="A6" s="24" t="s">
        <v>56</v>
      </c>
      <c r="B6" s="27">
        <v>25000</v>
      </c>
      <c r="C6" s="28">
        <f>B6-(B6*0.2)</f>
        <v>20000</v>
      </c>
      <c r="D6" s="16" t="s">
        <v>38</v>
      </c>
    </row>
    <row r="7" spans="1:4" ht="13.5">
      <c r="A7" s="24" t="s">
        <v>118</v>
      </c>
      <c r="B7" s="29">
        <v>0</v>
      </c>
      <c r="C7" s="30">
        <f>B7*0.8</f>
        <v>0</v>
      </c>
      <c r="D7" s="16"/>
    </row>
    <row r="8" spans="1:4" ht="13.5">
      <c r="A8" s="49" t="s">
        <v>0</v>
      </c>
      <c r="B8" s="72">
        <f>SUM(B3:B7)</f>
        <v>65000</v>
      </c>
      <c r="C8" s="72">
        <f>SUM(C3:C7)</f>
        <v>52000</v>
      </c>
      <c r="D8" s="79"/>
    </row>
  </sheetData>
  <sheetProtection/>
  <printOptions/>
  <pageMargins left="0.787401575" right="0.787401575" top="0.984251969" bottom="0.984251969" header="0.3" footer="0.3"/>
  <pageSetup fitToHeight="1" fitToWidth="1" horizontalDpi="600" verticalDpi="600" orientation="landscape"/>
</worksheet>
</file>

<file path=xl/worksheets/sheet5.xml><?xml version="1.0" encoding="utf-8"?>
<worksheet xmlns="http://schemas.openxmlformats.org/spreadsheetml/2006/main" xmlns:r="http://schemas.openxmlformats.org/officeDocument/2006/relationships">
  <sheetPr>
    <pageSetUpPr fitToPage="1"/>
  </sheetPr>
  <dimension ref="A1:F33"/>
  <sheetViews>
    <sheetView zoomScale="182" zoomScaleNormal="182" zoomScalePageLayoutView="0" workbookViewId="0" topLeftCell="A1">
      <selection activeCell="E8" sqref="E8"/>
    </sheetView>
  </sheetViews>
  <sheetFormatPr defaultColWidth="12.57421875" defaultRowHeight="12.75"/>
  <cols>
    <col min="1" max="1" width="49.00390625" style="1" customWidth="1"/>
    <col min="2" max="2" width="13.28125" style="7" customWidth="1"/>
    <col min="3" max="3" width="17.28125" style="1" customWidth="1"/>
    <col min="4" max="4" width="18.140625" style="1" customWidth="1"/>
    <col min="5" max="5" width="10.00390625" style="2" customWidth="1"/>
    <col min="6" max="6" width="12.421875" style="3" customWidth="1"/>
    <col min="7" max="16384" width="12.421875" style="1" customWidth="1"/>
  </cols>
  <sheetData>
    <row r="1" spans="1:3" ht="15.75">
      <c r="A1" s="14" t="s">
        <v>129</v>
      </c>
      <c r="B1" s="33"/>
      <c r="C1" s="34"/>
    </row>
    <row r="2" spans="1:4" ht="12.75">
      <c r="A2" s="35" t="s">
        <v>32</v>
      </c>
      <c r="B2" s="36" t="s">
        <v>6</v>
      </c>
      <c r="C2" s="37" t="s">
        <v>7</v>
      </c>
      <c r="D2" s="37" t="s">
        <v>0</v>
      </c>
    </row>
    <row r="3" spans="1:4" ht="12.75">
      <c r="A3" s="8" t="s">
        <v>130</v>
      </c>
      <c r="B3" s="54" t="s">
        <v>46</v>
      </c>
      <c r="C3" s="10">
        <v>6</v>
      </c>
      <c r="D3" s="70">
        <v>0</v>
      </c>
    </row>
    <row r="4" spans="1:4" ht="12.75">
      <c r="A4" s="8" t="s">
        <v>131</v>
      </c>
      <c r="B4" s="54" t="s">
        <v>46</v>
      </c>
      <c r="C4" s="10">
        <v>6</v>
      </c>
      <c r="D4" s="70">
        <v>0</v>
      </c>
    </row>
    <row r="5" spans="1:4" ht="12.75">
      <c r="A5" s="8" t="s">
        <v>132</v>
      </c>
      <c r="B5" s="54" t="s">
        <v>46</v>
      </c>
      <c r="C5" s="10">
        <v>6</v>
      </c>
      <c r="D5" s="70"/>
    </row>
    <row r="6" spans="1:4" ht="12.75">
      <c r="A6" s="8" t="s">
        <v>36</v>
      </c>
      <c r="B6" s="11"/>
      <c r="C6" s="12"/>
      <c r="D6" s="71">
        <v>81000</v>
      </c>
    </row>
    <row r="7" spans="1:5" ht="12.75">
      <c r="A7" s="8" t="s">
        <v>47</v>
      </c>
      <c r="B7" s="9"/>
      <c r="C7" s="5"/>
      <c r="D7" s="70">
        <f>D6*0.16</f>
        <v>12960</v>
      </c>
      <c r="E7" s="22"/>
    </row>
    <row r="8" spans="1:5" ht="12.75">
      <c r="A8" s="39" t="s">
        <v>0</v>
      </c>
      <c r="B8" s="84"/>
      <c r="C8" s="50"/>
      <c r="D8" s="61">
        <f>SUM(D6:D7)</f>
        <v>93960</v>
      </c>
      <c r="E8" s="273" t="s">
        <v>146</v>
      </c>
    </row>
    <row r="9" spans="1:4" ht="12.75">
      <c r="A9" s="21"/>
      <c r="D9" s="80"/>
    </row>
    <row r="10" ht="15.75">
      <c r="A10" s="14" t="s">
        <v>40</v>
      </c>
    </row>
    <row r="11" spans="1:3" ht="12.75">
      <c r="A11" s="35" t="s">
        <v>5</v>
      </c>
      <c r="B11" s="38" t="s">
        <v>0</v>
      </c>
      <c r="C11" s="35" t="s">
        <v>27</v>
      </c>
    </row>
    <row r="12" spans="1:3" ht="12.75">
      <c r="A12" s="16" t="s">
        <v>19</v>
      </c>
      <c r="B12" s="66">
        <v>125000</v>
      </c>
      <c r="C12" s="5"/>
    </row>
    <row r="13" spans="1:3" ht="12.75">
      <c r="A13" s="16" t="s">
        <v>20</v>
      </c>
      <c r="B13" s="66">
        <v>1</v>
      </c>
      <c r="C13" s="5"/>
    </row>
    <row r="14" spans="1:3" ht="12.75">
      <c r="A14" s="16" t="s">
        <v>41</v>
      </c>
      <c r="B14" s="66">
        <v>1</v>
      </c>
      <c r="C14" s="5"/>
    </row>
    <row r="15" spans="1:3" ht="12.75">
      <c r="A15" s="16" t="s">
        <v>23</v>
      </c>
      <c r="B15" s="66">
        <v>1</v>
      </c>
      <c r="C15" s="5"/>
    </row>
    <row r="16" spans="1:3" ht="12.75">
      <c r="A16" s="19" t="s">
        <v>36</v>
      </c>
      <c r="B16" s="67">
        <f>SUM(B12:B15)</f>
        <v>125003</v>
      </c>
      <c r="C16" s="8" t="s">
        <v>97</v>
      </c>
    </row>
    <row r="17" spans="1:3" ht="12.75">
      <c r="A17" s="31" t="s">
        <v>151</v>
      </c>
      <c r="B17" s="68">
        <f>B16*0.16</f>
        <v>20000.48</v>
      </c>
      <c r="C17" s="8"/>
    </row>
    <row r="18" spans="1:4" ht="12.75">
      <c r="A18" s="39" t="s">
        <v>0</v>
      </c>
      <c r="B18" s="69">
        <f>B16+B17</f>
        <v>145003.48</v>
      </c>
      <c r="C18" s="5"/>
      <c r="D18" s="273" t="s">
        <v>147</v>
      </c>
    </row>
    <row r="20" spans="1:6" ht="12.75">
      <c r="A20" s="39" t="s">
        <v>149</v>
      </c>
      <c r="B20" s="84">
        <f>B18+D8</f>
        <v>238963.48</v>
      </c>
      <c r="C20" s="4" t="s">
        <v>154</v>
      </c>
      <c r="D20" s="17"/>
      <c r="E20"/>
      <c r="F20"/>
    </row>
    <row r="21" spans="3:6" ht="12.75">
      <c r="C21"/>
      <c r="E21" s="1"/>
      <c r="F21" s="1"/>
    </row>
    <row r="22" spans="3:6" ht="12.75">
      <c r="C22"/>
      <c r="E22" s="1"/>
      <c r="F22" s="1"/>
    </row>
    <row r="23" spans="3:6" ht="12.75">
      <c r="C23" s="60"/>
      <c r="E23" s="1"/>
      <c r="F23" s="1"/>
    </row>
    <row r="24" spans="3:6" ht="12.75">
      <c r="C24"/>
      <c r="E24" s="1"/>
      <c r="F24" s="1"/>
    </row>
    <row r="25" spans="3:6" ht="12.75">
      <c r="C25"/>
      <c r="E25" s="1"/>
      <c r="F25" s="1"/>
    </row>
    <row r="26" spans="3:6" ht="12.75">
      <c r="C26"/>
      <c r="E26" s="1"/>
      <c r="F26" s="1"/>
    </row>
    <row r="27" spans="3:6" ht="12.75">
      <c r="C27" s="60"/>
      <c r="E27" s="1"/>
      <c r="F27" s="1"/>
    </row>
    <row r="28" spans="3:6" ht="12.75">
      <c r="C28" s="60"/>
      <c r="E28" s="1"/>
      <c r="F28" s="1"/>
    </row>
    <row r="29" spans="3:6" ht="12.75">
      <c r="C29"/>
      <c r="E29" s="1"/>
      <c r="F29" s="1"/>
    </row>
    <row r="30" spans="3:6" ht="12.75">
      <c r="C30"/>
      <c r="E30" s="1"/>
      <c r="F30" s="1"/>
    </row>
    <row r="31" spans="3:6" ht="12.75">
      <c r="C31"/>
      <c r="E31" s="1"/>
      <c r="F31" s="1"/>
    </row>
    <row r="32" spans="3:6" ht="12.75">
      <c r="C32"/>
      <c r="E32" s="1"/>
      <c r="F32" s="1"/>
    </row>
    <row r="33" spans="3:6" ht="12.75">
      <c r="C33" s="3"/>
      <c r="E33" s="1"/>
      <c r="F33" s="1"/>
    </row>
  </sheetData>
  <sheetProtection/>
  <printOptions/>
  <pageMargins left="0.5118055555555556" right="0.5118055555555556" top="0.7875" bottom="0.7875" header="0.5118055555555556" footer="0.5118055555555556"/>
  <pageSetup fitToHeight="1"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I22"/>
  <sheetViews>
    <sheetView zoomScale="98" zoomScaleNormal="98" zoomScalePageLayoutView="0" workbookViewId="0" topLeftCell="A3">
      <selection activeCell="H2" sqref="H2"/>
    </sheetView>
  </sheetViews>
  <sheetFormatPr defaultColWidth="11.57421875" defaultRowHeight="12.75"/>
  <cols>
    <col min="1" max="1" width="27.421875" style="34" customWidth="1"/>
    <col min="2" max="2" width="11.00390625" style="34" customWidth="1"/>
    <col min="3" max="3" width="11.28125" style="34" customWidth="1"/>
    <col min="4" max="4" width="13.28125" style="34" bestFit="1" customWidth="1"/>
    <col min="5" max="5" width="11.140625" style="34" customWidth="1"/>
    <col min="6" max="6" width="10.7109375" style="34" customWidth="1"/>
    <col min="7" max="7" width="18.8515625" style="34" customWidth="1"/>
    <col min="8" max="8" width="15.28125" style="34" customWidth="1"/>
    <col min="9" max="9" width="27.00390625" style="34" customWidth="1"/>
    <col min="10" max="16384" width="11.421875" style="34" customWidth="1"/>
  </cols>
  <sheetData>
    <row r="1" ht="15.75">
      <c r="A1" s="14" t="s">
        <v>71</v>
      </c>
    </row>
    <row r="2" spans="1:9" s="143" customFormat="1" ht="60" customHeight="1">
      <c r="A2" s="88" t="s">
        <v>5</v>
      </c>
      <c r="B2" s="204" t="s">
        <v>72</v>
      </c>
      <c r="C2" s="204" t="s">
        <v>2</v>
      </c>
      <c r="D2" s="204" t="s">
        <v>10</v>
      </c>
      <c r="E2" s="204" t="s">
        <v>7</v>
      </c>
      <c r="F2" s="205" t="s">
        <v>117</v>
      </c>
      <c r="G2" s="206" t="s">
        <v>9</v>
      </c>
      <c r="H2" s="292" t="s">
        <v>53</v>
      </c>
      <c r="I2" s="190" t="s">
        <v>73</v>
      </c>
    </row>
    <row r="3" spans="1:9" ht="33.75">
      <c r="A3" s="207" t="s">
        <v>75</v>
      </c>
      <c r="B3" s="208">
        <v>1</v>
      </c>
      <c r="C3" s="209"/>
      <c r="D3" s="210"/>
      <c r="E3" s="209"/>
      <c r="I3" s="211"/>
    </row>
    <row r="4" spans="1:9" ht="16.5">
      <c r="A4" s="211" t="s">
        <v>67</v>
      </c>
      <c r="B4" s="212"/>
      <c r="C4" s="213">
        <v>0</v>
      </c>
      <c r="D4" s="214">
        <v>1</v>
      </c>
      <c r="E4" s="213">
        <v>5</v>
      </c>
      <c r="F4" s="215">
        <f>C4*D4*E4</f>
        <v>0</v>
      </c>
      <c r="G4" s="216"/>
      <c r="H4" s="217"/>
      <c r="I4" s="211"/>
    </row>
    <row r="5" spans="1:9" ht="16.5">
      <c r="A5" s="211" t="s">
        <v>66</v>
      </c>
      <c r="B5" s="212"/>
      <c r="C5" s="213">
        <v>0</v>
      </c>
      <c r="D5" s="214">
        <v>1</v>
      </c>
      <c r="E5" s="213">
        <v>5</v>
      </c>
      <c r="F5" s="215">
        <f>C5*D5*E5</f>
        <v>0</v>
      </c>
      <c r="G5" s="216"/>
      <c r="H5" s="217"/>
      <c r="I5" s="211"/>
    </row>
    <row r="6" spans="1:9" ht="33.75">
      <c r="A6" s="211" t="s">
        <v>70</v>
      </c>
      <c r="B6" s="212"/>
      <c r="C6" s="212"/>
      <c r="D6" s="218"/>
      <c r="E6" s="212"/>
      <c r="F6" s="219">
        <f>SUM(F4+F5)</f>
        <v>0</v>
      </c>
      <c r="G6" s="220">
        <f>B3*F6</f>
        <v>0</v>
      </c>
      <c r="H6" s="221">
        <f>G6*0.8</f>
        <v>0</v>
      </c>
      <c r="I6" s="109" t="s">
        <v>74</v>
      </c>
    </row>
    <row r="7" spans="1:9" ht="16.5">
      <c r="A7" s="207" t="s">
        <v>99</v>
      </c>
      <c r="B7" s="222">
        <v>1</v>
      </c>
      <c r="C7" s="223"/>
      <c r="D7" s="224"/>
      <c r="E7" s="223"/>
      <c r="G7" s="225"/>
      <c r="H7" s="225"/>
      <c r="I7" s="211"/>
    </row>
    <row r="8" spans="1:9" ht="16.5">
      <c r="A8" s="211" t="s">
        <v>8</v>
      </c>
      <c r="B8" s="212"/>
      <c r="C8" s="213">
        <v>0</v>
      </c>
      <c r="D8" s="214">
        <v>1</v>
      </c>
      <c r="E8" s="213">
        <v>5</v>
      </c>
      <c r="F8" s="215">
        <f>C8*D8*E8</f>
        <v>0</v>
      </c>
      <c r="G8" s="216"/>
      <c r="H8" s="217"/>
      <c r="I8" s="211"/>
    </row>
    <row r="9" spans="1:9" ht="33.75">
      <c r="A9" s="226" t="s">
        <v>70</v>
      </c>
      <c r="B9" s="227"/>
      <c r="C9" s="227"/>
      <c r="D9" s="228"/>
      <c r="E9" s="227"/>
      <c r="F9" s="219">
        <f>SUM(F8:F8)</f>
        <v>0</v>
      </c>
      <c r="G9" s="220">
        <f>B7*F9</f>
        <v>0</v>
      </c>
      <c r="H9" s="229">
        <f>G9*0.8</f>
        <v>0</v>
      </c>
      <c r="I9" s="109" t="s">
        <v>74</v>
      </c>
    </row>
    <row r="10" spans="1:9" ht="16.5">
      <c r="A10" s="230" t="s">
        <v>68</v>
      </c>
      <c r="B10" s="208">
        <v>65</v>
      </c>
      <c r="C10" s="34">
        <v>2500</v>
      </c>
      <c r="G10" s="225"/>
      <c r="H10" s="225"/>
      <c r="I10" s="211"/>
    </row>
    <row r="11" spans="1:9" ht="16.5">
      <c r="A11" s="231" t="s">
        <v>70</v>
      </c>
      <c r="B11" s="232">
        <v>65</v>
      </c>
      <c r="C11" s="233">
        <v>2500</v>
      </c>
      <c r="D11" s="234"/>
      <c r="E11" s="233">
        <v>1</v>
      </c>
      <c r="F11" s="235">
        <f>C11*E11</f>
        <v>2500</v>
      </c>
      <c r="G11" s="220">
        <f>B10*F11</f>
        <v>162500</v>
      </c>
      <c r="H11" s="236">
        <f>G11*0.8</f>
        <v>130000</v>
      </c>
      <c r="I11" s="109" t="s">
        <v>94</v>
      </c>
    </row>
    <row r="12" spans="1:9" ht="16.5">
      <c r="A12" s="230" t="s">
        <v>69</v>
      </c>
      <c r="B12" s="237">
        <v>25</v>
      </c>
      <c r="G12" s="225"/>
      <c r="H12" s="225"/>
      <c r="I12" s="290"/>
    </row>
    <row r="13" spans="1:9" ht="33.75">
      <c r="A13" s="103" t="s">
        <v>70</v>
      </c>
      <c r="B13" s="103"/>
      <c r="C13" s="238">
        <v>50</v>
      </c>
      <c r="D13" s="239"/>
      <c r="E13" s="240">
        <v>1</v>
      </c>
      <c r="F13" s="219">
        <f>C13*E13</f>
        <v>50</v>
      </c>
      <c r="G13" s="220">
        <f>B12*F13</f>
        <v>1250</v>
      </c>
      <c r="H13" s="229">
        <f>G13*0.8</f>
        <v>1000</v>
      </c>
      <c r="I13" s="109" t="s">
        <v>74</v>
      </c>
    </row>
    <row r="14" spans="3:9" ht="15.75">
      <c r="C14" s="241"/>
      <c r="D14" s="242"/>
      <c r="E14" s="243"/>
      <c r="F14" s="244"/>
      <c r="G14" s="245"/>
      <c r="H14" s="245"/>
      <c r="I14" s="291"/>
    </row>
    <row r="15" spans="1:9" ht="16.5">
      <c r="A15" s="246" t="s">
        <v>150</v>
      </c>
      <c r="B15" s="103"/>
      <c r="C15" s="247"/>
      <c r="D15" s="248"/>
      <c r="E15" s="247"/>
      <c r="F15" s="247"/>
      <c r="G15" s="249">
        <f>G6+G9+G11+G13</f>
        <v>163750</v>
      </c>
      <c r="H15" s="229">
        <f>H11</f>
        <v>130000</v>
      </c>
      <c r="I15" s="211"/>
    </row>
    <row r="16" spans="1:9" ht="15.75">
      <c r="A16" s="103" t="s">
        <v>30</v>
      </c>
      <c r="B16" s="250">
        <v>0</v>
      </c>
      <c r="C16" s="251"/>
      <c r="D16" s="252"/>
      <c r="E16" s="251"/>
      <c r="F16" s="251"/>
      <c r="G16" s="249">
        <v>0</v>
      </c>
      <c r="H16" s="229"/>
      <c r="I16" s="211"/>
    </row>
    <row r="17" spans="1:9" ht="15.75">
      <c r="A17" s="253" t="s">
        <v>12</v>
      </c>
      <c r="B17" s="250"/>
      <c r="C17" s="251"/>
      <c r="D17" s="252"/>
      <c r="E17" s="251"/>
      <c r="F17" s="251"/>
      <c r="G17" s="249">
        <f>SUM(G15:G16)</f>
        <v>163750</v>
      </c>
      <c r="H17" s="229">
        <f>SUM(H15:H16)</f>
        <v>130000</v>
      </c>
      <c r="I17" s="211"/>
    </row>
    <row r="18" spans="1:9" ht="15.75">
      <c r="A18" s="103" t="s">
        <v>151</v>
      </c>
      <c r="B18" s="250">
        <v>0.16</v>
      </c>
      <c r="C18" s="251"/>
      <c r="D18" s="252"/>
      <c r="E18" s="251"/>
      <c r="F18" s="251"/>
      <c r="G18" s="249">
        <f>G17*0.16</f>
        <v>26200</v>
      </c>
      <c r="H18" s="229">
        <f>H17*0.15</f>
        <v>19500</v>
      </c>
      <c r="I18" s="211"/>
    </row>
    <row r="19" spans="1:9" ht="16.5">
      <c r="A19" s="181" t="s">
        <v>0</v>
      </c>
      <c r="B19" s="181"/>
      <c r="C19" s="181"/>
      <c r="D19" s="254"/>
      <c r="E19" s="181"/>
      <c r="F19" s="181"/>
      <c r="G19" s="255">
        <f>SUM(G17+G18)</f>
        <v>189950</v>
      </c>
      <c r="H19" s="256">
        <f>G19*0.8</f>
        <v>151960</v>
      </c>
      <c r="I19" s="211" t="s">
        <v>97</v>
      </c>
    </row>
    <row r="22" ht="15.75">
      <c r="G22" s="257"/>
    </row>
  </sheetData>
  <sheetProtection/>
  <printOptions/>
  <pageMargins left="0.7875" right="0.7875" top="1.0527777777777778" bottom="1.0527777777777778" header="0.7875" footer="0.787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G9"/>
  <sheetViews>
    <sheetView zoomScale="98" zoomScaleNormal="98" zoomScalePageLayoutView="0" workbookViewId="0" topLeftCell="A1">
      <selection activeCell="G3" sqref="G3:G9"/>
    </sheetView>
  </sheetViews>
  <sheetFormatPr defaultColWidth="9.140625" defaultRowHeight="12.75"/>
  <cols>
    <col min="1" max="1" width="38.8515625" style="1" customWidth="1"/>
    <col min="2" max="2" width="8.140625" style="1" customWidth="1"/>
    <col min="3" max="3" width="12.7109375" style="23" customWidth="1"/>
    <col min="4" max="5" width="15.8515625" style="23" customWidth="1"/>
    <col min="6" max="6" width="11.28125" style="25" customWidth="1"/>
    <col min="7" max="7" width="20.8515625" style="1" customWidth="1"/>
    <col min="8" max="16384" width="9.140625" style="1" customWidth="1"/>
  </cols>
  <sheetData>
    <row r="1" spans="1:7" ht="15.75">
      <c r="A1" s="45" t="s">
        <v>85</v>
      </c>
      <c r="G1" s="53"/>
    </row>
    <row r="2" spans="1:7" ht="27.75">
      <c r="A2" s="32" t="s">
        <v>25</v>
      </c>
      <c r="B2" s="46" t="s">
        <v>4</v>
      </c>
      <c r="C2" s="47" t="s">
        <v>26</v>
      </c>
      <c r="D2" s="64" t="s">
        <v>64</v>
      </c>
      <c r="E2" s="64" t="s">
        <v>65</v>
      </c>
      <c r="F2" s="48" t="s">
        <v>0</v>
      </c>
      <c r="G2" s="81" t="s">
        <v>27</v>
      </c>
    </row>
    <row r="3" spans="1:7" ht="13.5">
      <c r="A3" s="20" t="s">
        <v>78</v>
      </c>
      <c r="B3" s="26">
        <v>60</v>
      </c>
      <c r="C3" s="73">
        <v>238</v>
      </c>
      <c r="D3" s="73">
        <v>0</v>
      </c>
      <c r="E3" s="73">
        <v>0</v>
      </c>
      <c r="F3" s="73">
        <f>B3*(C3+D3+E3)</f>
        <v>14280</v>
      </c>
      <c r="G3" s="293"/>
    </row>
    <row r="4" spans="1:7" ht="13.5">
      <c r="A4" s="20" t="s">
        <v>77</v>
      </c>
      <c r="B4" s="26">
        <v>50</v>
      </c>
      <c r="C4" s="73">
        <v>200</v>
      </c>
      <c r="D4" s="73"/>
      <c r="E4" s="73"/>
      <c r="F4" s="73">
        <f>B4*C4</f>
        <v>10000</v>
      </c>
      <c r="G4" s="293"/>
    </row>
    <row r="5" spans="1:7" ht="13.5">
      <c r="A5" s="20" t="s">
        <v>76</v>
      </c>
      <c r="B5" s="26">
        <v>5</v>
      </c>
      <c r="C5" s="73">
        <v>275</v>
      </c>
      <c r="D5" s="73">
        <v>10000</v>
      </c>
      <c r="E5" s="73">
        <v>7500</v>
      </c>
      <c r="F5" s="73">
        <f>(B5*C5)+D5+E5</f>
        <v>18875</v>
      </c>
      <c r="G5" s="293"/>
    </row>
    <row r="6" spans="1:7" ht="13.5">
      <c r="A6" s="20" t="s">
        <v>128</v>
      </c>
      <c r="B6" s="26">
        <v>1</v>
      </c>
      <c r="C6" s="73">
        <v>0</v>
      </c>
      <c r="D6" s="73">
        <v>0</v>
      </c>
      <c r="E6" s="73">
        <v>2500</v>
      </c>
      <c r="F6" s="73">
        <f>B6*(C6+D6+E6)</f>
        <v>2500</v>
      </c>
      <c r="G6" s="293"/>
    </row>
    <row r="7" spans="1:7" ht="13.5">
      <c r="A7" s="20" t="s">
        <v>112</v>
      </c>
      <c r="B7" s="26">
        <v>50</v>
      </c>
      <c r="C7" s="73">
        <v>15</v>
      </c>
      <c r="D7" s="73">
        <v>0</v>
      </c>
      <c r="E7" s="73"/>
      <c r="F7" s="73">
        <f>B7*C7</f>
        <v>750</v>
      </c>
      <c r="G7" s="293"/>
    </row>
    <row r="8" spans="1:7" ht="13.5">
      <c r="A8" s="20" t="s">
        <v>93</v>
      </c>
      <c r="B8" s="26">
        <v>100</v>
      </c>
      <c r="C8" s="73">
        <v>90</v>
      </c>
      <c r="D8" s="73">
        <v>0</v>
      </c>
      <c r="E8" s="73">
        <v>1</v>
      </c>
      <c r="F8" s="73">
        <f>B8*(C8+D8+E8)</f>
        <v>9100</v>
      </c>
      <c r="G8" s="293"/>
    </row>
    <row r="9" spans="1:7" ht="13.5">
      <c r="A9" s="51" t="s">
        <v>0</v>
      </c>
      <c r="B9" s="52"/>
      <c r="C9" s="74"/>
      <c r="D9" s="74"/>
      <c r="E9" s="74"/>
      <c r="F9" s="75">
        <f>SUM(F3:F8)</f>
        <v>55505</v>
      </c>
      <c r="G9" s="13" t="s">
        <v>97</v>
      </c>
    </row>
  </sheetData>
  <sheetProtection/>
  <printOptions/>
  <pageMargins left="0.787401575" right="0.787401575" top="0.984251969" bottom="0.984251969" header="0.492125985" footer="0.49212598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18"/>
  <sheetViews>
    <sheetView zoomScale="112" zoomScaleNormal="112" zoomScalePageLayoutView="0" workbookViewId="0" topLeftCell="A1">
      <selection activeCell="D6" sqref="D6"/>
    </sheetView>
  </sheetViews>
  <sheetFormatPr defaultColWidth="9.140625" defaultRowHeight="12.75"/>
  <cols>
    <col min="1" max="1" width="45.140625" style="118" customWidth="1"/>
    <col min="2" max="2" width="16.421875" style="118" customWidth="1"/>
    <col min="3" max="3" width="22.28125" style="118" customWidth="1"/>
    <col min="4" max="4" width="25.421875" style="118" customWidth="1"/>
    <col min="5" max="5" width="21.421875" style="118" customWidth="1"/>
    <col min="6" max="16384" width="9.140625" style="118" customWidth="1"/>
  </cols>
  <sheetData>
    <row r="1" ht="15.75">
      <c r="A1" s="43" t="s">
        <v>21</v>
      </c>
    </row>
    <row r="2" spans="1:3" ht="15.75">
      <c r="A2" s="190" t="s">
        <v>37</v>
      </c>
      <c r="B2" s="191" t="s">
        <v>0</v>
      </c>
      <c r="C2" s="192" t="s">
        <v>27</v>
      </c>
    </row>
    <row r="3" spans="1:3" ht="15.75">
      <c r="A3" s="103" t="s">
        <v>44</v>
      </c>
      <c r="B3" s="193">
        <v>0</v>
      </c>
      <c r="C3" s="103"/>
    </row>
    <row r="4" spans="1:3" ht="15.75">
      <c r="A4" s="103" t="s">
        <v>63</v>
      </c>
      <c r="B4" s="193">
        <v>0</v>
      </c>
      <c r="C4" s="103"/>
    </row>
    <row r="5" spans="1:3" ht="15.75">
      <c r="A5" s="103" t="s">
        <v>87</v>
      </c>
      <c r="B5" s="193">
        <v>0</v>
      </c>
      <c r="C5" s="103"/>
    </row>
    <row r="6" spans="1:3" ht="15.75">
      <c r="A6" s="103" t="s">
        <v>127</v>
      </c>
      <c r="B6" s="194">
        <v>12000</v>
      </c>
      <c r="C6" s="103" t="s">
        <v>115</v>
      </c>
    </row>
    <row r="7" spans="1:3" ht="15.75">
      <c r="A7" s="103" t="s">
        <v>111</v>
      </c>
      <c r="B7" s="194">
        <v>12000</v>
      </c>
      <c r="C7" s="103"/>
    </row>
    <row r="8" spans="1:3" ht="15.75">
      <c r="A8" s="103" t="s">
        <v>126</v>
      </c>
      <c r="B8" s="193">
        <v>3000</v>
      </c>
      <c r="C8" s="103"/>
    </row>
    <row r="9" spans="1:3" ht="15.75">
      <c r="A9" s="103" t="s">
        <v>100</v>
      </c>
      <c r="B9" s="193">
        <v>1</v>
      </c>
      <c r="C9" s="103"/>
    </row>
    <row r="10" spans="1:3" ht="15.75">
      <c r="A10" s="181" t="s">
        <v>0</v>
      </c>
      <c r="B10" s="195">
        <f>SUM(B3:B9)</f>
        <v>27001</v>
      </c>
      <c r="C10" s="103" t="s">
        <v>97</v>
      </c>
    </row>
    <row r="12" ht="15.75">
      <c r="A12" s="43" t="s">
        <v>86</v>
      </c>
    </row>
    <row r="13" spans="1:4" ht="16.5">
      <c r="A13" s="190" t="s">
        <v>37</v>
      </c>
      <c r="B13" s="156" t="s">
        <v>88</v>
      </c>
      <c r="C13" s="156" t="s">
        <v>53</v>
      </c>
      <c r="D13" s="156" t="s">
        <v>27</v>
      </c>
    </row>
    <row r="14" spans="1:4" ht="15.75">
      <c r="A14" s="193" t="s">
        <v>80</v>
      </c>
      <c r="B14" s="193">
        <v>0</v>
      </c>
      <c r="C14" s="193">
        <f>B14*0.8</f>
        <v>0</v>
      </c>
      <c r="D14" s="103" t="s">
        <v>109</v>
      </c>
    </row>
    <row r="15" spans="1:4" ht="15.75">
      <c r="A15" s="103" t="s">
        <v>79</v>
      </c>
      <c r="B15" s="193">
        <v>0</v>
      </c>
      <c r="C15" s="193">
        <f>B15*0.8</f>
        <v>0</v>
      </c>
      <c r="D15" s="103"/>
    </row>
    <row r="16" spans="1:4" ht="15.75">
      <c r="A16" s="103" t="s">
        <v>116</v>
      </c>
      <c r="B16" s="193">
        <v>1000</v>
      </c>
      <c r="C16" s="193">
        <f>B16*0.8</f>
        <v>800</v>
      </c>
      <c r="D16" s="103"/>
    </row>
    <row r="17" spans="1:4" ht="15.75">
      <c r="A17" s="103" t="s">
        <v>101</v>
      </c>
      <c r="B17" s="193">
        <v>15000</v>
      </c>
      <c r="C17" s="193">
        <f>B17*0.8</f>
        <v>12000</v>
      </c>
      <c r="D17" s="103"/>
    </row>
    <row r="18" spans="1:4" ht="15.75">
      <c r="A18" s="181" t="s">
        <v>0</v>
      </c>
      <c r="B18" s="196">
        <f>SUM(B14:B17)</f>
        <v>16000</v>
      </c>
      <c r="C18" s="195">
        <f>SUM(C14:C17)</f>
        <v>12800</v>
      </c>
      <c r="D18" s="103" t="s">
        <v>97</v>
      </c>
    </row>
  </sheetData>
  <sheetProtection/>
  <printOptions/>
  <pageMargins left="0.787401575" right="0.787401575" top="0.984251969" bottom="0.984251969" header="0.3" footer="0.3"/>
  <pageSetup horizontalDpi="600" verticalDpi="600" orientation="landscape"/>
</worksheet>
</file>

<file path=xl/worksheets/sheet9.xml><?xml version="1.0" encoding="utf-8"?>
<worksheet xmlns="http://schemas.openxmlformats.org/spreadsheetml/2006/main" xmlns:r="http://schemas.openxmlformats.org/officeDocument/2006/relationships">
  <dimension ref="A1:D12"/>
  <sheetViews>
    <sheetView zoomScale="98" zoomScaleNormal="98" zoomScalePageLayoutView="0" workbookViewId="0" topLeftCell="A1">
      <selection activeCell="D3" sqref="D3:D12"/>
    </sheetView>
  </sheetViews>
  <sheetFormatPr defaultColWidth="9.140625" defaultRowHeight="12.75"/>
  <cols>
    <col min="1" max="1" width="31.28125" style="186" customWidth="1"/>
    <col min="2" max="2" width="16.421875" style="186" customWidth="1"/>
    <col min="3" max="3" width="20.8515625" style="186" customWidth="1"/>
    <col min="4" max="4" width="29.28125" style="186" customWidth="1"/>
    <col min="5" max="16384" width="9.140625" style="186" customWidth="1"/>
  </cols>
  <sheetData>
    <row r="1" ht="18">
      <c r="A1" s="185" t="s">
        <v>105</v>
      </c>
    </row>
    <row r="2" spans="1:4" ht="18.75">
      <c r="A2" s="197" t="s">
        <v>82</v>
      </c>
      <c r="B2" s="294" t="s">
        <v>88</v>
      </c>
      <c r="C2" s="294" t="s">
        <v>53</v>
      </c>
      <c r="D2" s="294" t="s">
        <v>27</v>
      </c>
    </row>
    <row r="3" spans="1:4" ht="18">
      <c r="A3" s="187" t="s">
        <v>90</v>
      </c>
      <c r="B3" s="188">
        <v>15000</v>
      </c>
      <c r="C3" s="188">
        <f>B3</f>
        <v>15000</v>
      </c>
      <c r="D3" s="295"/>
    </row>
    <row r="4" spans="1:4" ht="18">
      <c r="A4" s="187" t="s">
        <v>98</v>
      </c>
      <c r="B4" s="188">
        <v>0</v>
      </c>
      <c r="C4" s="188">
        <f>B4*0.8</f>
        <v>0</v>
      </c>
      <c r="D4" s="295"/>
    </row>
    <row r="5" spans="1:4" ht="18">
      <c r="A5" s="187" t="s">
        <v>89</v>
      </c>
      <c r="B5" s="188">
        <v>18000</v>
      </c>
      <c r="C5" s="188">
        <f>B5*0.8</f>
        <v>14400</v>
      </c>
      <c r="D5" s="296"/>
    </row>
    <row r="6" spans="1:4" ht="18">
      <c r="A6" s="187" t="s">
        <v>91</v>
      </c>
      <c r="B6" s="188">
        <v>8000</v>
      </c>
      <c r="C6" s="188">
        <f>B6*0.8</f>
        <v>6400</v>
      </c>
      <c r="D6" s="296"/>
    </row>
    <row r="7" spans="1:4" ht="18">
      <c r="A7" s="187" t="s">
        <v>95</v>
      </c>
      <c r="B7" s="188">
        <v>1</v>
      </c>
      <c r="C7" s="188">
        <f>B7</f>
        <v>1</v>
      </c>
      <c r="D7" s="296"/>
    </row>
    <row r="8" spans="1:4" ht="37.5">
      <c r="A8" s="198" t="s">
        <v>124</v>
      </c>
      <c r="B8" s="188">
        <v>1</v>
      </c>
      <c r="C8" s="188">
        <f>B8</f>
        <v>1</v>
      </c>
      <c r="D8" s="296"/>
    </row>
    <row r="9" spans="1:4" ht="18">
      <c r="A9" s="187" t="s">
        <v>92</v>
      </c>
      <c r="B9" s="188">
        <v>1</v>
      </c>
      <c r="C9" s="188">
        <f>B9</f>
        <v>1</v>
      </c>
      <c r="D9" s="296"/>
    </row>
    <row r="10" spans="1:4" ht="18">
      <c r="A10" s="187" t="s">
        <v>113</v>
      </c>
      <c r="B10" s="188">
        <v>1</v>
      </c>
      <c r="C10" s="188">
        <f>B10</f>
        <v>1</v>
      </c>
      <c r="D10" s="296"/>
    </row>
    <row r="11" spans="1:4" ht="75.75">
      <c r="A11" s="199" t="s">
        <v>125</v>
      </c>
      <c r="B11" s="189">
        <v>1</v>
      </c>
      <c r="C11" s="189">
        <f>B11</f>
        <v>1</v>
      </c>
      <c r="D11" s="297"/>
    </row>
    <row r="12" spans="1:4" ht="18">
      <c r="A12" s="197" t="s">
        <v>0</v>
      </c>
      <c r="B12" s="200">
        <f>SUM(B3:B11)</f>
        <v>41005</v>
      </c>
      <c r="C12" s="200">
        <f>SUM(C3:C11)</f>
        <v>35805</v>
      </c>
      <c r="D12" s="296" t="s">
        <v>97</v>
      </c>
    </row>
  </sheetData>
  <sheetProtection/>
  <printOptions/>
  <pageMargins left="0.787401575" right="0.787401575" top="0.984251969" bottom="0.984251969"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2017-03-16T21:57:55Z</cp:lastPrinted>
  <dcterms:created xsi:type="dcterms:W3CDTF">2014-04-16T20:25:36Z</dcterms:created>
  <dcterms:modified xsi:type="dcterms:W3CDTF">2022-10-11T16:30:59Z</dcterms:modified>
  <cp:category/>
  <cp:version/>
  <cp:contentType/>
  <cp:contentStatus/>
</cp:coreProperties>
</file>